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3785" yWindow="150" windowWidth="14910" windowHeight="14775"/>
  </bookViews>
  <sheets>
    <sheet name="memo" sheetId="4" r:id="rId1"/>
    <sheet name="一人１枚B4" sheetId="3" r:id="rId2"/>
    <sheet name="全員で１枚B4" sheetId="5" r:id="rId3"/>
    <sheet name="一人2枚A4" sheetId="8" r:id="rId4"/>
    <sheet name="非常勤出勤簿" sheetId="7" r:id="rId5"/>
    <sheet name="職員名簿" sheetId="6" r:id="rId6"/>
    <sheet name="祝祭日" sheetId="1" r:id="rId7"/>
  </sheets>
  <definedNames>
    <definedName name="_xlnm.Print_Area" localSheetId="1">一人１枚B4!$A$1:$AK$38</definedName>
    <definedName name="_xlnm.Print_Area" localSheetId="3">一人2枚A4!$A$1:$T$76</definedName>
    <definedName name="_xlnm.Print_Area" localSheetId="2">全員で１枚B4!$A$1:$AJ$23</definedName>
    <definedName name="_xlnm.Print_Area" localSheetId="4">非常勤出勤簿!$A$1:$N$43</definedName>
    <definedName name="祝祭日">祝祭日!$C$4:$C$45</definedName>
  </definedNames>
  <calcPr calcId="124519"/>
</workbook>
</file>

<file path=xl/calcChain.xml><?xml version="1.0" encoding="utf-8"?>
<calcChain xmlns="http://schemas.openxmlformats.org/spreadsheetml/2006/main">
  <c r="S19" i="4"/>
  <c r="S20"/>
  <c r="S21"/>
  <c r="S22"/>
  <c r="S23"/>
  <c r="S24"/>
  <c r="S25"/>
  <c r="S26"/>
  <c r="S27"/>
  <c r="S28"/>
  <c r="S29"/>
  <c r="S30"/>
  <c r="S31"/>
  <c r="S32"/>
  <c r="S33"/>
  <c r="S34"/>
  <c r="S35"/>
  <c r="S36"/>
  <c r="S37"/>
  <c r="S38"/>
  <c r="S39"/>
  <c r="S40"/>
  <c r="S41"/>
  <c r="S42"/>
  <c r="S43"/>
  <c r="S44"/>
  <c r="S9"/>
  <c r="S10"/>
  <c r="S11"/>
  <c r="S12"/>
  <c r="S13"/>
  <c r="S14"/>
  <c r="S15"/>
  <c r="S17"/>
  <c r="S18"/>
  <c r="M33"/>
  <c r="N33"/>
  <c r="O33"/>
  <c r="P33"/>
  <c r="Q33"/>
  <c r="R33"/>
  <c r="M35"/>
  <c r="N35"/>
  <c r="O35"/>
  <c r="P35"/>
  <c r="Q35"/>
  <c r="R35"/>
  <c r="M36"/>
  <c r="N36"/>
  <c r="O36"/>
  <c r="P36"/>
  <c r="Q36"/>
  <c r="R36"/>
  <c r="M37"/>
  <c r="N37"/>
  <c r="O37"/>
  <c r="P37"/>
  <c r="Q37"/>
  <c r="R37"/>
  <c r="M38"/>
  <c r="N38"/>
  <c r="O38"/>
  <c r="P38"/>
  <c r="Q38"/>
  <c r="R38"/>
  <c r="M39"/>
  <c r="N39"/>
  <c r="O39"/>
  <c r="P39"/>
  <c r="Q39"/>
  <c r="R39"/>
  <c r="M40"/>
  <c r="N40"/>
  <c r="O40"/>
  <c r="P40"/>
  <c r="Q40"/>
  <c r="R40"/>
  <c r="M41"/>
  <c r="N41"/>
  <c r="O41"/>
  <c r="P41"/>
  <c r="Q41"/>
  <c r="R41"/>
  <c r="M42"/>
  <c r="N42"/>
  <c r="O42"/>
  <c r="P42"/>
  <c r="Q42"/>
  <c r="R42"/>
  <c r="M43"/>
  <c r="N43"/>
  <c r="O43"/>
  <c r="P43"/>
  <c r="Q43"/>
  <c r="R43"/>
  <c r="M44"/>
  <c r="N44"/>
  <c r="O44"/>
  <c r="P44"/>
  <c r="Q44"/>
  <c r="R44"/>
  <c r="M17"/>
  <c r="N17"/>
  <c r="O17"/>
  <c r="P17"/>
  <c r="Q17"/>
  <c r="R17"/>
  <c r="M19"/>
  <c r="N19"/>
  <c r="O19"/>
  <c r="P19"/>
  <c r="Q19"/>
  <c r="R19"/>
  <c r="M20"/>
  <c r="N20"/>
  <c r="O20"/>
  <c r="P20"/>
  <c r="Q20"/>
  <c r="R20"/>
  <c r="M21"/>
  <c r="N21"/>
  <c r="O21"/>
  <c r="P21"/>
  <c r="Q21"/>
  <c r="R21"/>
  <c r="M22"/>
  <c r="N22"/>
  <c r="O22"/>
  <c r="P22"/>
  <c r="Q22"/>
  <c r="R22"/>
  <c r="M23"/>
  <c r="N23"/>
  <c r="O23"/>
  <c r="P23"/>
  <c r="Q23"/>
  <c r="R23"/>
  <c r="M24"/>
  <c r="N24"/>
  <c r="O24"/>
  <c r="P24"/>
  <c r="Q24"/>
  <c r="R24"/>
  <c r="M25"/>
  <c r="N25"/>
  <c r="O25"/>
  <c r="P25"/>
  <c r="Q25"/>
  <c r="R25"/>
  <c r="M26"/>
  <c r="N26"/>
  <c r="O26"/>
  <c r="P26"/>
  <c r="Q26"/>
  <c r="R26"/>
  <c r="M27"/>
  <c r="N27"/>
  <c r="O27"/>
  <c r="P27"/>
  <c r="Q27"/>
  <c r="R27"/>
  <c r="P28"/>
  <c r="M29"/>
  <c r="N29"/>
  <c r="O29"/>
  <c r="P29"/>
  <c r="Q29"/>
  <c r="R29"/>
  <c r="Q30"/>
  <c r="M31"/>
  <c r="N31"/>
  <c r="O31"/>
  <c r="Q31"/>
  <c r="R31"/>
  <c r="P31"/>
  <c r="U33"/>
  <c r="U34"/>
  <c r="O34" s="1"/>
  <c r="U35"/>
  <c r="U36"/>
  <c r="U37"/>
  <c r="U38"/>
  <c r="U39"/>
  <c r="U40"/>
  <c r="U41"/>
  <c r="U42"/>
  <c r="U43"/>
  <c r="U44"/>
  <c r="U11"/>
  <c r="O11" s="1"/>
  <c r="U10"/>
  <c r="N10" s="1"/>
  <c r="U9"/>
  <c r="N9" s="1"/>
  <c r="U12"/>
  <c r="O12" s="1"/>
  <c r="U13"/>
  <c r="O13" s="1"/>
  <c r="U14"/>
  <c r="P14" s="1"/>
  <c r="U15"/>
  <c r="N15" s="1"/>
  <c r="U16"/>
  <c r="O16" s="1"/>
  <c r="U17"/>
  <c r="U18"/>
  <c r="P18" s="1"/>
  <c r="U19"/>
  <c r="U20"/>
  <c r="U21"/>
  <c r="U22"/>
  <c r="U23"/>
  <c r="U24"/>
  <c r="U25"/>
  <c r="U26"/>
  <c r="U27"/>
  <c r="U28"/>
  <c r="N28" s="1"/>
  <c r="U29"/>
  <c r="U30"/>
  <c r="O30" s="1"/>
  <c r="U31"/>
  <c r="U32"/>
  <c r="M32" s="1"/>
  <c r="T31" l="1"/>
  <c r="T26"/>
  <c r="T24"/>
  <c r="T22"/>
  <c r="T20"/>
  <c r="T43"/>
  <c r="T41"/>
  <c r="T39"/>
  <c r="T37"/>
  <c r="T35"/>
  <c r="T29"/>
  <c r="T27"/>
  <c r="T25"/>
  <c r="T23"/>
  <c r="T21"/>
  <c r="T19"/>
  <c r="T44"/>
  <c r="T42"/>
  <c r="T40"/>
  <c r="T38"/>
  <c r="T36"/>
  <c r="T33"/>
  <c r="T17"/>
  <c r="S16"/>
  <c r="P16"/>
  <c r="Q16"/>
  <c r="M16"/>
  <c r="R16"/>
  <c r="N16"/>
  <c r="Q18"/>
  <c r="M18"/>
  <c r="R18"/>
  <c r="N18"/>
  <c r="O18"/>
  <c r="O15"/>
  <c r="P15"/>
  <c r="Q15"/>
  <c r="M15"/>
  <c r="R15"/>
  <c r="N11"/>
  <c r="P11"/>
  <c r="P30"/>
  <c r="M30"/>
  <c r="R30"/>
  <c r="N30"/>
  <c r="R28"/>
  <c r="O28"/>
  <c r="Q28"/>
  <c r="M28"/>
  <c r="O10"/>
  <c r="P10"/>
  <c r="Q10"/>
  <c r="M10"/>
  <c r="R10"/>
  <c r="P34"/>
  <c r="Q34"/>
  <c r="M34"/>
  <c r="R34"/>
  <c r="N34"/>
  <c r="R32"/>
  <c r="N32"/>
  <c r="O32"/>
  <c r="P32"/>
  <c r="Q32"/>
  <c r="O9"/>
  <c r="P9"/>
  <c r="Q9"/>
  <c r="M9"/>
  <c r="T9" s="1"/>
  <c r="R9"/>
  <c r="Q11"/>
  <c r="M11"/>
  <c r="R11"/>
  <c r="P13"/>
  <c r="Q13"/>
  <c r="M13"/>
  <c r="R13"/>
  <c r="N13"/>
  <c r="Q14"/>
  <c r="M14"/>
  <c r="R14"/>
  <c r="N14"/>
  <c r="O14"/>
  <c r="P12"/>
  <c r="Q12"/>
  <c r="M12"/>
  <c r="R12"/>
  <c r="N12"/>
  <c r="L40" i="8"/>
  <c r="O70"/>
  <c r="P70"/>
  <c r="P52"/>
  <c r="P38"/>
  <c r="P20"/>
  <c r="P8"/>
  <c r="AU2"/>
  <c r="G2"/>
  <c r="G40" s="1"/>
  <c r="X2" i="3"/>
  <c r="E4" i="7"/>
  <c r="AR1" i="5"/>
  <c r="AQ6" s="1"/>
  <c r="AU2" i="3"/>
  <c r="C2" i="1"/>
  <c r="C40" s="1"/>
  <c r="L18" s="1"/>
  <c r="C41" s="1"/>
  <c r="T32" i="4" l="1"/>
  <c r="T12"/>
  <c r="T14"/>
  <c r="T13"/>
  <c r="T11"/>
  <c r="T30"/>
  <c r="T18"/>
  <c r="T34"/>
  <c r="T10"/>
  <c r="T28"/>
  <c r="T15"/>
  <c r="T16"/>
  <c r="C15" i="8"/>
  <c r="AR41" i="3"/>
  <c r="AU40" i="8"/>
  <c r="B2" i="5"/>
  <c r="C3" i="8"/>
  <c r="C9"/>
  <c r="C21"/>
  <c r="AR76"/>
  <c r="C65"/>
  <c r="C71"/>
  <c r="C59"/>
  <c r="C47"/>
  <c r="C33"/>
  <c r="C53"/>
  <c r="C41"/>
  <c r="C27"/>
  <c r="AR6" i="5"/>
  <c r="C33" i="3"/>
  <c r="E7" i="1"/>
  <c r="C36"/>
  <c r="J18" s="1"/>
  <c r="AG35" i="3"/>
  <c r="BV26"/>
  <c r="AG26" s="1"/>
  <c r="BV20"/>
  <c r="AG20" s="1"/>
  <c r="BV11"/>
  <c r="AG11" s="1"/>
  <c r="BV5"/>
  <c r="AG5" s="1"/>
  <c r="D15" i="8" l="1"/>
  <c r="C16"/>
  <c r="C4"/>
  <c r="D3"/>
  <c r="C34"/>
  <c r="D33"/>
  <c r="D41"/>
  <c r="C42"/>
  <c r="C60"/>
  <c r="D59"/>
  <c r="AS76"/>
  <c r="C28"/>
  <c r="D27"/>
  <c r="C48"/>
  <c r="D47"/>
  <c r="D65"/>
  <c r="C66"/>
  <c r="D9"/>
  <c r="C10"/>
  <c r="D16"/>
  <c r="E15"/>
  <c r="D21"/>
  <c r="C22"/>
  <c r="D53"/>
  <c r="C54"/>
  <c r="D71"/>
  <c r="C72"/>
  <c r="AS6" i="5"/>
  <c r="AS41" i="3"/>
  <c r="C2" i="5"/>
  <c r="B3"/>
  <c r="H13" i="1"/>
  <c r="H12"/>
  <c r="H11"/>
  <c r="H10"/>
  <c r="H9"/>
  <c r="H8"/>
  <c r="H7"/>
  <c r="E26"/>
  <c r="E27"/>
  <c r="G27"/>
  <c r="G26"/>
  <c r="F13"/>
  <c r="F12"/>
  <c r="F11"/>
  <c r="F10"/>
  <c r="F9"/>
  <c r="F8"/>
  <c r="F7"/>
  <c r="G13"/>
  <c r="G12"/>
  <c r="G11"/>
  <c r="G10"/>
  <c r="G9"/>
  <c r="G8"/>
  <c r="G7"/>
  <c r="E13"/>
  <c r="E12"/>
  <c r="E11"/>
  <c r="E10"/>
  <c r="E9"/>
  <c r="E8"/>
  <c r="C37"/>
  <c r="C33"/>
  <c r="C32"/>
  <c r="C31"/>
  <c r="C29"/>
  <c r="C28"/>
  <c r="C27"/>
  <c r="C25"/>
  <c r="I18" s="1"/>
  <c r="C26" s="1"/>
  <c r="C22"/>
  <c r="H18" s="1"/>
  <c r="C23" s="1"/>
  <c r="C20"/>
  <c r="G18" s="1"/>
  <c r="C21" s="1"/>
  <c r="C9"/>
  <c r="C8"/>
  <c r="C7"/>
  <c r="C5"/>
  <c r="E18" l="1"/>
  <c r="C6" s="1"/>
  <c r="E3" i="8"/>
  <c r="D4"/>
  <c r="D54"/>
  <c r="E53"/>
  <c r="F15"/>
  <c r="E16"/>
  <c r="E71"/>
  <c r="D72"/>
  <c r="E9"/>
  <c r="D10"/>
  <c r="D48"/>
  <c r="E47"/>
  <c r="D60"/>
  <c r="E59"/>
  <c r="E27"/>
  <c r="D28"/>
  <c r="AT76"/>
  <c r="E21"/>
  <c r="D22"/>
  <c r="E33"/>
  <c r="D34"/>
  <c r="D66"/>
  <c r="E65"/>
  <c r="E41"/>
  <c r="D42"/>
  <c r="AT6" i="5"/>
  <c r="AT41" i="3"/>
  <c r="C3" i="5"/>
  <c r="D2"/>
  <c r="E2" s="1"/>
  <c r="F2" s="1"/>
  <c r="G2" s="1"/>
  <c r="H2" s="1"/>
  <c r="I2" s="1"/>
  <c r="J2" s="1"/>
  <c r="K2" s="1"/>
  <c r="L2" s="1"/>
  <c r="M2" s="1"/>
  <c r="N2" s="1"/>
  <c r="O2" s="1"/>
  <c r="P2" s="1"/>
  <c r="Q2" s="1"/>
  <c r="R2" s="1"/>
  <c r="S2" s="1"/>
  <c r="T2" s="1"/>
  <c r="U2" s="1"/>
  <c r="V2" s="1"/>
  <c r="W2" s="1"/>
  <c r="X2" s="1"/>
  <c r="Y2" s="1"/>
  <c r="Z2" s="1"/>
  <c r="AA2" s="1"/>
  <c r="AB2" s="1"/>
  <c r="AC2" s="1"/>
  <c r="H21" i="1"/>
  <c r="C10" s="1"/>
  <c r="G24"/>
  <c r="C16" s="1"/>
  <c r="E24"/>
  <c r="F14"/>
  <c r="C14" s="1"/>
  <c r="G14"/>
  <c r="C18" s="1"/>
  <c r="H14"/>
  <c r="C34" s="1"/>
  <c r="E14"/>
  <c r="C12" s="1"/>
  <c r="E4" i="8" l="1"/>
  <c r="F3"/>
  <c r="F59"/>
  <c r="E60"/>
  <c r="F9"/>
  <c r="E10"/>
  <c r="AU76"/>
  <c r="E48"/>
  <c r="F47"/>
  <c r="F71"/>
  <c r="E72"/>
  <c r="F53"/>
  <c r="E54"/>
  <c r="F41"/>
  <c r="E42"/>
  <c r="F65"/>
  <c r="E66"/>
  <c r="F33"/>
  <c r="E34"/>
  <c r="F21"/>
  <c r="E22"/>
  <c r="E28"/>
  <c r="F27"/>
  <c r="F16"/>
  <c r="G15"/>
  <c r="AU41" i="3"/>
  <c r="AU6" i="5"/>
  <c r="D3"/>
  <c r="E3"/>
  <c r="E21" i="1"/>
  <c r="C15" s="1"/>
  <c r="F18"/>
  <c r="C17" s="1"/>
  <c r="C38"/>
  <c r="K18" l="1"/>
  <c r="C39" s="1"/>
  <c r="G3" i="8"/>
  <c r="AV3" s="1"/>
  <c r="AV4" s="1"/>
  <c r="F4"/>
  <c r="F54"/>
  <c r="G53"/>
  <c r="AV53" s="1"/>
  <c r="AV54" s="1"/>
  <c r="G16"/>
  <c r="H15"/>
  <c r="AW15" s="1"/>
  <c r="AW16" s="1"/>
  <c r="G65"/>
  <c r="F66"/>
  <c r="F72"/>
  <c r="G71"/>
  <c r="AV71" s="1"/>
  <c r="AV72" s="1"/>
  <c r="F10"/>
  <c r="G9"/>
  <c r="AV9" s="1"/>
  <c r="AV10" s="1"/>
  <c r="G59"/>
  <c r="AV59" s="1"/>
  <c r="AV60" s="1"/>
  <c r="F60"/>
  <c r="F28"/>
  <c r="G27"/>
  <c r="AV27" s="1"/>
  <c r="AV28" s="1"/>
  <c r="F42"/>
  <c r="G41"/>
  <c r="AV41" s="1"/>
  <c r="AV42" s="1"/>
  <c r="F48"/>
  <c r="G47"/>
  <c r="AV47" s="1"/>
  <c r="AV48" s="1"/>
  <c r="F22"/>
  <c r="G21"/>
  <c r="AV21" s="1"/>
  <c r="AV22" s="1"/>
  <c r="F34"/>
  <c r="G33"/>
  <c r="AV33" s="1"/>
  <c r="AV34" s="1"/>
  <c r="AV76"/>
  <c r="AV77" s="1"/>
  <c r="AV41" i="3"/>
  <c r="AV6" i="5"/>
  <c r="F3"/>
  <c r="AF35" i="3"/>
  <c r="BT65" i="8" l="1"/>
  <c r="AR41"/>
  <c r="AR42" s="1"/>
  <c r="AS33"/>
  <c r="AS34" s="1"/>
  <c r="AR33"/>
  <c r="AR34" s="1"/>
  <c r="AU27"/>
  <c r="AU28" s="1"/>
  <c r="AU29" s="1"/>
  <c r="F29" s="1"/>
  <c r="AT77"/>
  <c r="AS65"/>
  <c r="AS66" s="1"/>
  <c r="AU3"/>
  <c r="AU4" s="1"/>
  <c r="AU47"/>
  <c r="AU48" s="1"/>
  <c r="AU49" s="1"/>
  <c r="F49" s="1"/>
  <c r="AT47"/>
  <c r="AT48" s="1"/>
  <c r="AS3"/>
  <c r="AS4" s="1"/>
  <c r="AS59"/>
  <c r="AS60" s="1"/>
  <c r="AR21"/>
  <c r="AR22" s="1"/>
  <c r="AR23" s="1"/>
  <c r="C23" s="1"/>
  <c r="AS15"/>
  <c r="AS16" s="1"/>
  <c r="AS27"/>
  <c r="AS28" s="1"/>
  <c r="AR9"/>
  <c r="AR10" s="1"/>
  <c r="AT33"/>
  <c r="AT34" s="1"/>
  <c r="AT35" s="1"/>
  <c r="E35" s="1"/>
  <c r="AU77"/>
  <c r="AS41"/>
  <c r="AS42" s="1"/>
  <c r="AT21"/>
  <c r="AT22" s="1"/>
  <c r="AR3"/>
  <c r="AR4" s="1"/>
  <c r="AR5" s="1"/>
  <c r="C5" s="1"/>
  <c r="AU33"/>
  <c r="AU34" s="1"/>
  <c r="AR77"/>
  <c r="AT27"/>
  <c r="AT28" s="1"/>
  <c r="AR71"/>
  <c r="AR72" s="1"/>
  <c r="AR73" s="1"/>
  <c r="C73" s="1"/>
  <c r="AS71"/>
  <c r="AS72" s="1"/>
  <c r="AT15"/>
  <c r="AT16" s="1"/>
  <c r="AU21"/>
  <c r="AU22" s="1"/>
  <c r="AT9"/>
  <c r="AT10" s="1"/>
  <c r="AT11" s="1"/>
  <c r="E11" s="1"/>
  <c r="AR15"/>
  <c r="AR16" s="1"/>
  <c r="AU59"/>
  <c r="AU60" s="1"/>
  <c r="AT53"/>
  <c r="AT54" s="1"/>
  <c r="AR53"/>
  <c r="AR54" s="1"/>
  <c r="AR55" s="1"/>
  <c r="C55" s="1"/>
  <c r="AT71"/>
  <c r="AT72" s="1"/>
  <c r="AU41"/>
  <c r="AU42" s="1"/>
  <c r="AT3"/>
  <c r="AT4" s="1"/>
  <c r="AR27"/>
  <c r="AR28" s="1"/>
  <c r="AS9"/>
  <c r="AS10" s="1"/>
  <c r="AS53"/>
  <c r="AS54" s="1"/>
  <c r="AT65"/>
  <c r="AT66" s="1"/>
  <c r="AU65"/>
  <c r="AU66" s="1"/>
  <c r="AU67" s="1"/>
  <c r="F67" s="1"/>
  <c r="AV65"/>
  <c r="AV66" s="1"/>
  <c r="AR65"/>
  <c r="AR66" s="1"/>
  <c r="AT59"/>
  <c r="AT60" s="1"/>
  <c r="AS77"/>
  <c r="AV15"/>
  <c r="AV16" s="1"/>
  <c r="AR59"/>
  <c r="AR60" s="1"/>
  <c r="AS21"/>
  <c r="AS22" s="1"/>
  <c r="AU71"/>
  <c r="AU72" s="1"/>
  <c r="AU73" s="1"/>
  <c r="F73" s="1"/>
  <c r="AT41"/>
  <c r="AT42" s="1"/>
  <c r="AR47"/>
  <c r="AR48" s="1"/>
  <c r="AU9"/>
  <c r="AU10" s="1"/>
  <c r="AU15"/>
  <c r="AU16" s="1"/>
  <c r="AU17" s="1"/>
  <c r="F17" s="1"/>
  <c r="AS47"/>
  <c r="AS48" s="1"/>
  <c r="AU53"/>
  <c r="AU54" s="1"/>
  <c r="BT33" i="3"/>
  <c r="AQ7" i="5"/>
  <c r="AQ8" s="1"/>
  <c r="AR7"/>
  <c r="AR8" s="1"/>
  <c r="AR9" s="1"/>
  <c r="C4" s="1"/>
  <c r="C5" s="1"/>
  <c r="C6" s="1"/>
  <c r="C7" s="1"/>
  <c r="C8" s="1"/>
  <c r="C9" s="1"/>
  <c r="C10" s="1"/>
  <c r="C11" s="1"/>
  <c r="C12" s="1"/>
  <c r="C13" s="1"/>
  <c r="C14" s="1"/>
  <c r="C15" s="1"/>
  <c r="C16" s="1"/>
  <c r="C17" s="1"/>
  <c r="C18" s="1"/>
  <c r="C19" s="1"/>
  <c r="C20" s="1"/>
  <c r="C21" s="1"/>
  <c r="C22" s="1"/>
  <c r="C23" s="1"/>
  <c r="AT7"/>
  <c r="AT8" s="1"/>
  <c r="AS7"/>
  <c r="AS8" s="1"/>
  <c r="AU7"/>
  <c r="AU8" s="1"/>
  <c r="AU9" s="1"/>
  <c r="F4" s="1"/>
  <c r="AV7"/>
  <c r="AV8" s="1"/>
  <c r="AR33" i="3"/>
  <c r="AR34" s="1"/>
  <c r="AR42"/>
  <c r="AR43" s="1"/>
  <c r="AT42"/>
  <c r="AT43" s="1"/>
  <c r="AT44" s="1"/>
  <c r="AS42"/>
  <c r="AS43" s="1"/>
  <c r="AS44" s="1"/>
  <c r="AV42"/>
  <c r="AV43" s="1"/>
  <c r="AU42"/>
  <c r="AU43" s="1"/>
  <c r="AU44" s="1"/>
  <c r="AR29" i="8"/>
  <c r="C29" s="1"/>
  <c r="AU61"/>
  <c r="F61" s="1"/>
  <c r="AS23"/>
  <c r="D23" s="1"/>
  <c r="AS43"/>
  <c r="D43" s="1"/>
  <c r="AT5"/>
  <c r="E5" s="1"/>
  <c r="AR11"/>
  <c r="C11" s="1"/>
  <c r="AR61"/>
  <c r="C61" s="1"/>
  <c r="AV17"/>
  <c r="G17" s="1"/>
  <c r="AR78"/>
  <c r="AR79" s="1"/>
  <c r="AT29"/>
  <c r="E29" s="1"/>
  <c r="AS78"/>
  <c r="AS79" s="1"/>
  <c r="AU35"/>
  <c r="F35" s="1"/>
  <c r="AR35" i="3"/>
  <c r="AS55" i="8"/>
  <c r="D55" s="1"/>
  <c r="AT61"/>
  <c r="E61" s="1"/>
  <c r="AU78"/>
  <c r="AU79" s="1"/>
  <c r="AT49"/>
  <c r="E49" s="1"/>
  <c r="AU55"/>
  <c r="F55" s="1"/>
  <c r="AT9" i="5"/>
  <c r="E4" s="1"/>
  <c r="E5" s="1"/>
  <c r="E6" s="1"/>
  <c r="E7" s="1"/>
  <c r="E8" s="1"/>
  <c r="E9" s="1"/>
  <c r="E10" s="1"/>
  <c r="E11" s="1"/>
  <c r="E12" s="1"/>
  <c r="E13" s="1"/>
  <c r="E14" s="1"/>
  <c r="E15" s="1"/>
  <c r="E16" s="1"/>
  <c r="E17" s="1"/>
  <c r="E18" s="1"/>
  <c r="E19" s="1"/>
  <c r="E20" s="1"/>
  <c r="E21" s="1"/>
  <c r="E22" s="1"/>
  <c r="E23" s="1"/>
  <c r="AR17" i="8"/>
  <c r="C17" s="1"/>
  <c r="AT78"/>
  <c r="AT79" s="1"/>
  <c r="AT23"/>
  <c r="E23" s="1"/>
  <c r="AU5"/>
  <c r="F5" s="1"/>
  <c r="AR44" i="3"/>
  <c r="AS9" i="5"/>
  <c r="D4" s="1"/>
  <c r="D5" s="1"/>
  <c r="D6" s="1"/>
  <c r="D7" s="1"/>
  <c r="D8" s="1"/>
  <c r="D9" s="1"/>
  <c r="D10" s="1"/>
  <c r="D11" s="1"/>
  <c r="D12" s="1"/>
  <c r="D13" s="1"/>
  <c r="D14" s="1"/>
  <c r="D15" s="1"/>
  <c r="D16" s="1"/>
  <c r="D17" s="1"/>
  <c r="D18" s="1"/>
  <c r="D19" s="1"/>
  <c r="D20" s="1"/>
  <c r="D21" s="1"/>
  <c r="D22" s="1"/>
  <c r="D23" s="1"/>
  <c r="AR35" i="8"/>
  <c r="C35" s="1"/>
  <c r="AR67"/>
  <c r="C67" s="1"/>
  <c r="AS61"/>
  <c r="D61" s="1"/>
  <c r="AU23"/>
  <c r="F23" s="1"/>
  <c r="AT55"/>
  <c r="E55" s="1"/>
  <c r="AT67"/>
  <c r="E67" s="1"/>
  <c r="AU11"/>
  <c r="F11" s="1"/>
  <c r="AR43"/>
  <c r="C43" s="1"/>
  <c r="AS73"/>
  <c r="D73" s="1"/>
  <c r="AS5"/>
  <c r="D5" s="1"/>
  <c r="AS49"/>
  <c r="D49" s="1"/>
  <c r="AS11"/>
  <c r="D11" s="1"/>
  <c r="AS67"/>
  <c r="D67" s="1"/>
  <c r="AT17"/>
  <c r="E17" s="1"/>
  <c r="AT43"/>
  <c r="E43" s="1"/>
  <c r="AS35"/>
  <c r="D35" s="1"/>
  <c r="AR49"/>
  <c r="C49" s="1"/>
  <c r="AU43"/>
  <c r="F43" s="1"/>
  <c r="AS29"/>
  <c r="D29" s="1"/>
  <c r="AT73"/>
  <c r="E73" s="1"/>
  <c r="AS17"/>
  <c r="D17" s="1"/>
  <c r="AV23"/>
  <c r="G23" s="1"/>
  <c r="AV49"/>
  <c r="G49" s="1"/>
  <c r="AV55"/>
  <c r="G55" s="1"/>
  <c r="AV5"/>
  <c r="G5" s="1"/>
  <c r="AV44" i="3"/>
  <c r="AV61" i="8"/>
  <c r="G61" s="1"/>
  <c r="AV67"/>
  <c r="G67" s="1"/>
  <c r="AW17"/>
  <c r="H17" s="1"/>
  <c r="H3"/>
  <c r="AW3" s="1"/>
  <c r="AW4" s="1"/>
  <c r="G4"/>
  <c r="AW76"/>
  <c r="AW77" s="1"/>
  <c r="AV78"/>
  <c r="AV79" s="1"/>
  <c r="H16"/>
  <c r="I15"/>
  <c r="AX15" s="1"/>
  <c r="AX16" s="1"/>
  <c r="G22"/>
  <c r="H21"/>
  <c r="AW21" s="1"/>
  <c r="AW22" s="1"/>
  <c r="G48"/>
  <c r="H47"/>
  <c r="AW47" s="1"/>
  <c r="AW48" s="1"/>
  <c r="H53"/>
  <c r="AW53" s="1"/>
  <c r="AW54" s="1"/>
  <c r="G54"/>
  <c r="H9"/>
  <c r="AW9" s="1"/>
  <c r="AW10" s="1"/>
  <c r="G10"/>
  <c r="AV11"/>
  <c r="G11" s="1"/>
  <c r="G34"/>
  <c r="AV35"/>
  <c r="G35" s="1"/>
  <c r="H33"/>
  <c r="AW33" s="1"/>
  <c r="AW34" s="1"/>
  <c r="H41"/>
  <c r="AW41" s="1"/>
  <c r="AW42" s="1"/>
  <c r="G42"/>
  <c r="AV43"/>
  <c r="G43" s="1"/>
  <c r="G28"/>
  <c r="AV29"/>
  <c r="G29" s="1"/>
  <c r="H27"/>
  <c r="AW27" s="1"/>
  <c r="AW28" s="1"/>
  <c r="H59"/>
  <c r="AW59" s="1"/>
  <c r="AW60" s="1"/>
  <c r="G60"/>
  <c r="H71"/>
  <c r="AW71" s="1"/>
  <c r="AW72" s="1"/>
  <c r="G72"/>
  <c r="AV73"/>
  <c r="G73" s="1"/>
  <c r="H65"/>
  <c r="AW65" s="1"/>
  <c r="AW66" s="1"/>
  <c r="G66"/>
  <c r="AW41" i="3"/>
  <c r="AW42" s="1"/>
  <c r="AW43" s="1"/>
  <c r="AW6" i="5"/>
  <c r="AW7" s="1"/>
  <c r="AW8" s="1"/>
  <c r="G3"/>
  <c r="C6" i="3"/>
  <c r="AR6" s="1"/>
  <c r="AR7" s="1"/>
  <c r="C36"/>
  <c r="AR36" s="1"/>
  <c r="AR37" s="1"/>
  <c r="D33"/>
  <c r="AS33" s="1"/>
  <c r="AS34" s="1"/>
  <c r="C30"/>
  <c r="AR30" s="1"/>
  <c r="AR31" s="1"/>
  <c r="C27"/>
  <c r="AR27" s="1"/>
  <c r="AR28" s="1"/>
  <c r="C24"/>
  <c r="AR24" s="1"/>
  <c r="AR25" s="1"/>
  <c r="C21"/>
  <c r="AR21" s="1"/>
  <c r="AR22" s="1"/>
  <c r="C18"/>
  <c r="AR18" s="1"/>
  <c r="AR19" s="1"/>
  <c r="C15"/>
  <c r="AR15" s="1"/>
  <c r="AR16" s="1"/>
  <c r="C12"/>
  <c r="AR12" s="1"/>
  <c r="AR13" s="1"/>
  <c r="C9"/>
  <c r="AR9" s="1"/>
  <c r="AR10" s="1"/>
  <c r="C3"/>
  <c r="AR3" s="1"/>
  <c r="AR4" s="1"/>
  <c r="AR11" l="1"/>
  <c r="C11" s="1"/>
  <c r="D3"/>
  <c r="AR32"/>
  <c r="C32" s="1"/>
  <c r="D21"/>
  <c r="AS21" s="1"/>
  <c r="AS22" s="1"/>
  <c r="D18"/>
  <c r="AS18" s="1"/>
  <c r="AS19" s="1"/>
  <c r="AR17"/>
  <c r="C17" s="1"/>
  <c r="AR29"/>
  <c r="C29" s="1"/>
  <c r="D6"/>
  <c r="AS6" s="1"/>
  <c r="AS7" s="1"/>
  <c r="C13"/>
  <c r="AR14"/>
  <c r="C14" s="1"/>
  <c r="C25"/>
  <c r="AR26"/>
  <c r="C26" s="1"/>
  <c r="C37"/>
  <c r="AW5" i="8"/>
  <c r="H5" s="1"/>
  <c r="I3"/>
  <c r="AX3" s="1"/>
  <c r="AX4" s="1"/>
  <c r="H4"/>
  <c r="H66"/>
  <c r="AW67"/>
  <c r="H67" s="1"/>
  <c r="I65"/>
  <c r="AX65" s="1"/>
  <c r="AX66" s="1"/>
  <c r="I71"/>
  <c r="AX71" s="1"/>
  <c r="AX72" s="1"/>
  <c r="H72"/>
  <c r="AW73"/>
  <c r="H73" s="1"/>
  <c r="AW29"/>
  <c r="H29" s="1"/>
  <c r="H28"/>
  <c r="I27"/>
  <c r="AX27" s="1"/>
  <c r="AX28" s="1"/>
  <c r="J15"/>
  <c r="AY15" s="1"/>
  <c r="AY16" s="1"/>
  <c r="AX17"/>
  <c r="I17" s="1"/>
  <c r="I16"/>
  <c r="AW78"/>
  <c r="AW79" s="1"/>
  <c r="AX76"/>
  <c r="AX77" s="1"/>
  <c r="AW49"/>
  <c r="H49" s="1"/>
  <c r="H48"/>
  <c r="I47"/>
  <c r="AX47" s="1"/>
  <c r="AX48" s="1"/>
  <c r="H60"/>
  <c r="AW61"/>
  <c r="H61" s="1"/>
  <c r="I59"/>
  <c r="AX59" s="1"/>
  <c r="AX60" s="1"/>
  <c r="AW35"/>
  <c r="H35" s="1"/>
  <c r="I33"/>
  <c r="AX33" s="1"/>
  <c r="AX34" s="1"/>
  <c r="H34"/>
  <c r="I9"/>
  <c r="AX9" s="1"/>
  <c r="AX10" s="1"/>
  <c r="H10"/>
  <c r="AW11"/>
  <c r="H11" s="1"/>
  <c r="H22"/>
  <c r="I21"/>
  <c r="AX21" s="1"/>
  <c r="AX22" s="1"/>
  <c r="AW23"/>
  <c r="H23" s="1"/>
  <c r="I41"/>
  <c r="AX41" s="1"/>
  <c r="AX42" s="1"/>
  <c r="H42"/>
  <c r="AW43"/>
  <c r="H43" s="1"/>
  <c r="H54"/>
  <c r="AW55"/>
  <c r="H55" s="1"/>
  <c r="I53"/>
  <c r="AX53" s="1"/>
  <c r="AX54" s="1"/>
  <c r="AW44" i="3"/>
  <c r="AX41"/>
  <c r="AX42" s="1"/>
  <c r="AX43" s="1"/>
  <c r="AW9" i="5"/>
  <c r="H4" s="1"/>
  <c r="AX6"/>
  <c r="AX7" s="1"/>
  <c r="AX8" s="1"/>
  <c r="F5"/>
  <c r="F6" s="1"/>
  <c r="F7" s="1"/>
  <c r="F8" s="1"/>
  <c r="F9" s="1"/>
  <c r="F10" s="1"/>
  <c r="F11" s="1"/>
  <c r="F12" s="1"/>
  <c r="F13" s="1"/>
  <c r="F14" s="1"/>
  <c r="F15" s="1"/>
  <c r="F16" s="1"/>
  <c r="F17" s="1"/>
  <c r="F18" s="1"/>
  <c r="F19" s="1"/>
  <c r="F20" s="1"/>
  <c r="F21" s="1"/>
  <c r="F22" s="1"/>
  <c r="F23" s="1"/>
  <c r="H3"/>
  <c r="AV9"/>
  <c r="G4" s="1"/>
  <c r="C34" i="3"/>
  <c r="AR5"/>
  <c r="C5" s="1"/>
  <c r="AR20"/>
  <c r="C20" s="1"/>
  <c r="D36"/>
  <c r="AS36" s="1"/>
  <c r="AS37" s="1"/>
  <c r="C28"/>
  <c r="D27"/>
  <c r="AS27" s="1"/>
  <c r="AS28" s="1"/>
  <c r="D15"/>
  <c r="AS15" s="1"/>
  <c r="AS16" s="1"/>
  <c r="C16"/>
  <c r="C19"/>
  <c r="D4"/>
  <c r="E3"/>
  <c r="AT3" s="1"/>
  <c r="AT4" s="1"/>
  <c r="C4"/>
  <c r="C10"/>
  <c r="D12"/>
  <c r="AS12" s="1"/>
  <c r="AS13" s="1"/>
  <c r="C31"/>
  <c r="D30"/>
  <c r="AS30" s="1"/>
  <c r="AS31" s="1"/>
  <c r="D7"/>
  <c r="AS8"/>
  <c r="D8" s="1"/>
  <c r="E6"/>
  <c r="AT6" s="1"/>
  <c r="AT7" s="1"/>
  <c r="E21"/>
  <c r="AT21" s="1"/>
  <c r="AT22" s="1"/>
  <c r="AS23"/>
  <c r="D23" s="1"/>
  <c r="D22"/>
  <c r="E33"/>
  <c r="AT33" s="1"/>
  <c r="AT34" s="1"/>
  <c r="D34"/>
  <c r="AS35"/>
  <c r="D35" s="1"/>
  <c r="D19"/>
  <c r="AS20"/>
  <c r="D20" s="1"/>
  <c r="E18"/>
  <c r="AT18" s="1"/>
  <c r="AT19" s="1"/>
  <c r="AR8"/>
  <c r="C8" s="1"/>
  <c r="AR23"/>
  <c r="C23" s="1"/>
  <c r="D24"/>
  <c r="AS24" s="1"/>
  <c r="AS25" s="1"/>
  <c r="C7"/>
  <c r="D9"/>
  <c r="AS9" s="1"/>
  <c r="AS10" s="1"/>
  <c r="C22"/>
  <c r="C35"/>
  <c r="AS3" l="1"/>
  <c r="AS4" s="1"/>
  <c r="AS5" s="1"/>
  <c r="D5" s="1"/>
  <c r="AR38"/>
  <c r="C38" s="1"/>
  <c r="D37"/>
  <c r="I4" i="8"/>
  <c r="AX5"/>
  <c r="I5" s="1"/>
  <c r="J3"/>
  <c r="AY3" s="1"/>
  <c r="AY4" s="1"/>
  <c r="AX43"/>
  <c r="I43" s="1"/>
  <c r="J41"/>
  <c r="AY41" s="1"/>
  <c r="AY42" s="1"/>
  <c r="I42"/>
  <c r="J33"/>
  <c r="AY33" s="1"/>
  <c r="AY34" s="1"/>
  <c r="AX35"/>
  <c r="I35" s="1"/>
  <c r="I34"/>
  <c r="AX29"/>
  <c r="I29" s="1"/>
  <c r="I28"/>
  <c r="J27"/>
  <c r="AY27" s="1"/>
  <c r="AY28" s="1"/>
  <c r="AX55"/>
  <c r="I55" s="1"/>
  <c r="I54"/>
  <c r="J53"/>
  <c r="AY53" s="1"/>
  <c r="AY54" s="1"/>
  <c r="AX78"/>
  <c r="AX79" s="1"/>
  <c r="AY76"/>
  <c r="AY77" s="1"/>
  <c r="J16"/>
  <c r="K15"/>
  <c r="AZ15" s="1"/>
  <c r="AZ16" s="1"/>
  <c r="AY17"/>
  <c r="J17" s="1"/>
  <c r="AX23"/>
  <c r="I23" s="1"/>
  <c r="I22"/>
  <c r="J21"/>
  <c r="AY21" s="1"/>
  <c r="AY22" s="1"/>
  <c r="AX11"/>
  <c r="I11" s="1"/>
  <c r="J9"/>
  <c r="AY9" s="1"/>
  <c r="AY10" s="1"/>
  <c r="I10"/>
  <c r="J59"/>
  <c r="AY59" s="1"/>
  <c r="AY60" s="1"/>
  <c r="I60"/>
  <c r="AX61"/>
  <c r="I61" s="1"/>
  <c r="AX67"/>
  <c r="I67" s="1"/>
  <c r="J65"/>
  <c r="AY65" s="1"/>
  <c r="AY66" s="1"/>
  <c r="I66"/>
  <c r="AX49"/>
  <c r="I49" s="1"/>
  <c r="J47"/>
  <c r="AY47" s="1"/>
  <c r="AY48" s="1"/>
  <c r="I48"/>
  <c r="AX73"/>
  <c r="I73" s="1"/>
  <c r="J71"/>
  <c r="AY71" s="1"/>
  <c r="AY72" s="1"/>
  <c r="I72"/>
  <c r="AY41" i="3"/>
  <c r="AY42" s="1"/>
  <c r="AY43" s="1"/>
  <c r="AX44"/>
  <c r="AY6" i="5"/>
  <c r="AY7" s="1"/>
  <c r="AY8" s="1"/>
  <c r="H5"/>
  <c r="H6" s="1"/>
  <c r="H7" s="1"/>
  <c r="H8" s="1"/>
  <c r="H9" s="1"/>
  <c r="H10" s="1"/>
  <c r="H11" s="1"/>
  <c r="H12" s="1"/>
  <c r="H13" s="1"/>
  <c r="H14" s="1"/>
  <c r="H15" s="1"/>
  <c r="H16" s="1"/>
  <c r="H17" s="1"/>
  <c r="H18" s="1"/>
  <c r="H19" s="1"/>
  <c r="H20" s="1"/>
  <c r="H21" s="1"/>
  <c r="H22" s="1"/>
  <c r="H23" s="1"/>
  <c r="G5"/>
  <c r="G6" s="1"/>
  <c r="G7" s="1"/>
  <c r="G8" s="1"/>
  <c r="G9" s="1"/>
  <c r="G10" s="1"/>
  <c r="G11" s="1"/>
  <c r="G12" s="1"/>
  <c r="G13" s="1"/>
  <c r="G14" s="1"/>
  <c r="G15" s="1"/>
  <c r="G16" s="1"/>
  <c r="G17" s="1"/>
  <c r="G18" s="1"/>
  <c r="G19" s="1"/>
  <c r="G20" s="1"/>
  <c r="G21" s="1"/>
  <c r="G22" s="1"/>
  <c r="G23" s="1"/>
  <c r="I3"/>
  <c r="AS38" i="3"/>
  <c r="D38" s="1"/>
  <c r="E36"/>
  <c r="AT36" s="1"/>
  <c r="AT37" s="1"/>
  <c r="E27"/>
  <c r="AT27" s="1"/>
  <c r="AT28" s="1"/>
  <c r="AS29"/>
  <c r="D29" s="1"/>
  <c r="D28"/>
  <c r="E15"/>
  <c r="AT15" s="1"/>
  <c r="AT16" s="1"/>
  <c r="AS17"/>
  <c r="D17" s="1"/>
  <c r="D16"/>
  <c r="D31"/>
  <c r="E30"/>
  <c r="AT30" s="1"/>
  <c r="AT31" s="1"/>
  <c r="AS32"/>
  <c r="D32" s="1"/>
  <c r="F3"/>
  <c r="AU3" s="1"/>
  <c r="AU4" s="1"/>
  <c r="AT5"/>
  <c r="E5" s="1"/>
  <c r="E4"/>
  <c r="D13"/>
  <c r="E12"/>
  <c r="AT12" s="1"/>
  <c r="AT13" s="1"/>
  <c r="AS14"/>
  <c r="D14" s="1"/>
  <c r="AS11"/>
  <c r="D11" s="1"/>
  <c r="E9"/>
  <c r="AT9" s="1"/>
  <c r="AT10" s="1"/>
  <c r="D10"/>
  <c r="AS26"/>
  <c r="D26" s="1"/>
  <c r="E24"/>
  <c r="AT24" s="1"/>
  <c r="AT25" s="1"/>
  <c r="D25"/>
  <c r="AT35"/>
  <c r="E35" s="1"/>
  <c r="F33"/>
  <c r="AU33" s="1"/>
  <c r="AU34" s="1"/>
  <c r="E34"/>
  <c r="E7"/>
  <c r="F6"/>
  <c r="AU6" s="1"/>
  <c r="AU7" s="1"/>
  <c r="AT8"/>
  <c r="E8" s="1"/>
  <c r="F18"/>
  <c r="AU18" s="1"/>
  <c r="AU19" s="1"/>
  <c r="E19"/>
  <c r="AT20"/>
  <c r="E20" s="1"/>
  <c r="F21"/>
  <c r="AU21" s="1"/>
  <c r="AU22" s="1"/>
  <c r="E22"/>
  <c r="AT23"/>
  <c r="E23" s="1"/>
  <c r="AY5" i="8" l="1"/>
  <c r="J5" s="1"/>
  <c r="K3"/>
  <c r="AZ3" s="1"/>
  <c r="AZ4" s="1"/>
  <c r="J4"/>
  <c r="J72"/>
  <c r="AY73"/>
  <c r="J73" s="1"/>
  <c r="K71"/>
  <c r="AZ71" s="1"/>
  <c r="AZ72" s="1"/>
  <c r="J28"/>
  <c r="K27"/>
  <c r="AZ27" s="1"/>
  <c r="AZ28" s="1"/>
  <c r="AY29"/>
  <c r="J29" s="1"/>
  <c r="J10"/>
  <c r="AY11"/>
  <c r="J11" s="1"/>
  <c r="K9"/>
  <c r="AZ9" s="1"/>
  <c r="AZ10" s="1"/>
  <c r="AZ76"/>
  <c r="AZ77" s="1"/>
  <c r="AY78"/>
  <c r="AY79" s="1"/>
  <c r="J42"/>
  <c r="AY43"/>
  <c r="J43" s="1"/>
  <c r="K41"/>
  <c r="AZ41" s="1"/>
  <c r="AZ42" s="1"/>
  <c r="J48"/>
  <c r="AY49"/>
  <c r="J49" s="1"/>
  <c r="K47"/>
  <c r="AZ47" s="1"/>
  <c r="AZ48" s="1"/>
  <c r="AY67"/>
  <c r="J67" s="1"/>
  <c r="K65"/>
  <c r="AZ65" s="1"/>
  <c r="AZ66" s="1"/>
  <c r="J66"/>
  <c r="J60"/>
  <c r="AY61"/>
  <c r="J61" s="1"/>
  <c r="K59"/>
  <c r="AZ59" s="1"/>
  <c r="AZ60" s="1"/>
  <c r="AY23"/>
  <c r="J23" s="1"/>
  <c r="J22"/>
  <c r="K21"/>
  <c r="AZ21" s="1"/>
  <c r="AZ22" s="1"/>
  <c r="K16"/>
  <c r="L15"/>
  <c r="BA15" s="1"/>
  <c r="BA16" s="1"/>
  <c r="AZ17"/>
  <c r="K17" s="1"/>
  <c r="J54"/>
  <c r="K53"/>
  <c r="AZ53" s="1"/>
  <c r="AZ54" s="1"/>
  <c r="AY55"/>
  <c r="J55" s="1"/>
  <c r="J34"/>
  <c r="K33"/>
  <c r="AZ33" s="1"/>
  <c r="AZ34" s="1"/>
  <c r="AY35"/>
  <c r="J35" s="1"/>
  <c r="AT38" i="3"/>
  <c r="E38" s="1"/>
  <c r="E37"/>
  <c r="AY44"/>
  <c r="AZ41"/>
  <c r="AZ42" s="1"/>
  <c r="AZ43" s="1"/>
  <c r="AZ6" i="5"/>
  <c r="AZ7" s="1"/>
  <c r="AZ8" s="1"/>
  <c r="J3"/>
  <c r="AX9"/>
  <c r="I4" s="1"/>
  <c r="F36" i="3"/>
  <c r="AU36" s="1"/>
  <c r="AU37" s="1"/>
  <c r="E28"/>
  <c r="AT29"/>
  <c r="E29" s="1"/>
  <c r="F27"/>
  <c r="AU27" s="1"/>
  <c r="AU28" s="1"/>
  <c r="F15"/>
  <c r="AU15" s="1"/>
  <c r="AU16" s="1"/>
  <c r="E16"/>
  <c r="AT17"/>
  <c r="E17" s="1"/>
  <c r="E31"/>
  <c r="AT32"/>
  <c r="E32" s="1"/>
  <c r="F30"/>
  <c r="AU30" s="1"/>
  <c r="AU31" s="1"/>
  <c r="AT14"/>
  <c r="E14" s="1"/>
  <c r="F12"/>
  <c r="AU12" s="1"/>
  <c r="AU13" s="1"/>
  <c r="E13"/>
  <c r="G3"/>
  <c r="AV3" s="1"/>
  <c r="AV4" s="1"/>
  <c r="F4"/>
  <c r="AU5"/>
  <c r="F5" s="1"/>
  <c r="G21"/>
  <c r="AV21" s="1"/>
  <c r="AV22" s="1"/>
  <c r="AU23"/>
  <c r="F23" s="1"/>
  <c r="F22"/>
  <c r="F19"/>
  <c r="G18"/>
  <c r="AV18" s="1"/>
  <c r="AV19" s="1"/>
  <c r="AU20"/>
  <c r="F20" s="1"/>
  <c r="F34"/>
  <c r="AU35"/>
  <c r="F35" s="1"/>
  <c r="G33"/>
  <c r="AV33" s="1"/>
  <c r="AV34" s="1"/>
  <c r="E25"/>
  <c r="F24"/>
  <c r="AU24" s="1"/>
  <c r="AU25" s="1"/>
  <c r="AT26"/>
  <c r="E26" s="1"/>
  <c r="G6"/>
  <c r="AV6" s="1"/>
  <c r="AV7" s="1"/>
  <c r="AU8"/>
  <c r="F8" s="1"/>
  <c r="F7"/>
  <c r="AT11"/>
  <c r="E11" s="1"/>
  <c r="E10"/>
  <c r="F9"/>
  <c r="AU9" s="1"/>
  <c r="AU10" s="1"/>
  <c r="G36" l="1"/>
  <c r="AU38"/>
  <c r="F38" s="1"/>
  <c r="K4" i="8"/>
  <c r="AZ5"/>
  <c r="K5" s="1"/>
  <c r="L3"/>
  <c r="BA3" s="1"/>
  <c r="BA4" s="1"/>
  <c r="K34"/>
  <c r="AZ35"/>
  <c r="K35" s="1"/>
  <c r="L33"/>
  <c r="BA33" s="1"/>
  <c r="BA34" s="1"/>
  <c r="K22"/>
  <c r="L21"/>
  <c r="BA21" s="1"/>
  <c r="BA22" s="1"/>
  <c r="AZ23"/>
  <c r="K23" s="1"/>
  <c r="L41"/>
  <c r="BA41" s="1"/>
  <c r="BA42" s="1"/>
  <c r="K42"/>
  <c r="AZ43"/>
  <c r="K43" s="1"/>
  <c r="BA76"/>
  <c r="BA77" s="1"/>
  <c r="AZ78"/>
  <c r="AZ79" s="1"/>
  <c r="L27"/>
  <c r="BA27" s="1"/>
  <c r="BA28" s="1"/>
  <c r="K28"/>
  <c r="AZ29"/>
  <c r="K29" s="1"/>
  <c r="L53"/>
  <c r="BA53" s="1"/>
  <c r="BA54" s="1"/>
  <c r="K54"/>
  <c r="AZ55"/>
  <c r="K55" s="1"/>
  <c r="AZ61"/>
  <c r="K61" s="1"/>
  <c r="L59"/>
  <c r="BA59" s="1"/>
  <c r="BA60" s="1"/>
  <c r="K60"/>
  <c r="AZ67"/>
  <c r="K67" s="1"/>
  <c r="L65"/>
  <c r="BA65" s="1"/>
  <c r="BA66" s="1"/>
  <c r="K66"/>
  <c r="L71"/>
  <c r="BA71" s="1"/>
  <c r="BA72" s="1"/>
  <c r="K72"/>
  <c r="AZ73"/>
  <c r="K73" s="1"/>
  <c r="BA17"/>
  <c r="L17" s="1"/>
  <c r="L16"/>
  <c r="M15"/>
  <c r="BB15" s="1"/>
  <c r="BB16" s="1"/>
  <c r="K48"/>
  <c r="AZ49"/>
  <c r="K49" s="1"/>
  <c r="L47"/>
  <c r="BA47" s="1"/>
  <c r="BA48" s="1"/>
  <c r="L9"/>
  <c r="BA9" s="1"/>
  <c r="BA10" s="1"/>
  <c r="K10"/>
  <c r="AZ11"/>
  <c r="K11" s="1"/>
  <c r="BA6" i="5"/>
  <c r="BA7" s="1"/>
  <c r="BA8" s="1"/>
  <c r="F37" i="3"/>
  <c r="BA41"/>
  <c r="BA42" s="1"/>
  <c r="BA43" s="1"/>
  <c r="AZ44"/>
  <c r="AY9" i="5"/>
  <c r="J4" s="1"/>
  <c r="K3"/>
  <c r="I5"/>
  <c r="I6" s="1"/>
  <c r="I7" s="1"/>
  <c r="I8" s="1"/>
  <c r="I9" s="1"/>
  <c r="I10" s="1"/>
  <c r="I11" s="1"/>
  <c r="I12" s="1"/>
  <c r="I13" s="1"/>
  <c r="I14" s="1"/>
  <c r="I15" s="1"/>
  <c r="I16" s="1"/>
  <c r="I17" s="1"/>
  <c r="I18" s="1"/>
  <c r="I19" s="1"/>
  <c r="I20" s="1"/>
  <c r="I21" s="1"/>
  <c r="I22" s="1"/>
  <c r="I23" s="1"/>
  <c r="G27" i="3"/>
  <c r="AV27" s="1"/>
  <c r="AV28" s="1"/>
  <c r="AU29"/>
  <c r="F29" s="1"/>
  <c r="F28"/>
  <c r="H36"/>
  <c r="AW36" s="1"/>
  <c r="AW37" s="1"/>
  <c r="G15"/>
  <c r="AV15" s="1"/>
  <c r="AV16" s="1"/>
  <c r="AU17"/>
  <c r="F17" s="1"/>
  <c r="F16"/>
  <c r="F13"/>
  <c r="AU14"/>
  <c r="F14" s="1"/>
  <c r="G12"/>
  <c r="AV12" s="1"/>
  <c r="AV13" s="1"/>
  <c r="H3"/>
  <c r="AW3" s="1"/>
  <c r="AW4" s="1"/>
  <c r="AV5"/>
  <c r="G5" s="1"/>
  <c r="G4"/>
  <c r="F31"/>
  <c r="AU32"/>
  <c r="F32" s="1"/>
  <c r="G30"/>
  <c r="AV30" s="1"/>
  <c r="AV31" s="1"/>
  <c r="F10"/>
  <c r="G9"/>
  <c r="AV9" s="1"/>
  <c r="AV10" s="1"/>
  <c r="AU11"/>
  <c r="F11" s="1"/>
  <c r="G24"/>
  <c r="AV24" s="1"/>
  <c r="AV25" s="1"/>
  <c r="F25"/>
  <c r="AU26"/>
  <c r="F26" s="1"/>
  <c r="G34"/>
  <c r="AV35"/>
  <c r="G35" s="1"/>
  <c r="H33"/>
  <c r="AW33" s="1"/>
  <c r="AW34" s="1"/>
  <c r="AV20"/>
  <c r="G20" s="1"/>
  <c r="H18"/>
  <c r="AW18" s="1"/>
  <c r="AW19" s="1"/>
  <c r="G19"/>
  <c r="G22"/>
  <c r="H21"/>
  <c r="AW21" s="1"/>
  <c r="AW22" s="1"/>
  <c r="AV23"/>
  <c r="G23" s="1"/>
  <c r="H6"/>
  <c r="AW6" s="1"/>
  <c r="AW7" s="1"/>
  <c r="G7"/>
  <c r="AV36" l="1"/>
  <c r="AV37" s="1"/>
  <c r="AV38" s="1"/>
  <c r="G38" s="1"/>
  <c r="G37"/>
  <c r="M3" i="8"/>
  <c r="BB3" s="1"/>
  <c r="BB4" s="1"/>
  <c r="L4"/>
  <c r="BA5"/>
  <c r="L5" s="1"/>
  <c r="AV8" i="3"/>
  <c r="G8" s="1"/>
  <c r="L66" i="8"/>
  <c r="BA67"/>
  <c r="L67" s="1"/>
  <c r="M65"/>
  <c r="BB65" s="1"/>
  <c r="BB66" s="1"/>
  <c r="L22"/>
  <c r="M21"/>
  <c r="BB21" s="1"/>
  <c r="BB22" s="1"/>
  <c r="BA23"/>
  <c r="L23" s="1"/>
  <c r="L60"/>
  <c r="M59"/>
  <c r="BB59" s="1"/>
  <c r="BB60" s="1"/>
  <c r="BA61"/>
  <c r="L61" s="1"/>
  <c r="BA55"/>
  <c r="L55" s="1"/>
  <c r="M53"/>
  <c r="BB53" s="1"/>
  <c r="BB54" s="1"/>
  <c r="L54"/>
  <c r="BA78"/>
  <c r="BA79" s="1"/>
  <c r="BB76"/>
  <c r="BB77" s="1"/>
  <c r="BA49"/>
  <c r="L49" s="1"/>
  <c r="L48"/>
  <c r="M47"/>
  <c r="BB47" s="1"/>
  <c r="BB48" s="1"/>
  <c r="M71"/>
  <c r="BB71" s="1"/>
  <c r="BB72" s="1"/>
  <c r="L72"/>
  <c r="BA73"/>
  <c r="L73" s="1"/>
  <c r="BA29"/>
  <c r="L29" s="1"/>
  <c r="M27"/>
  <c r="BB27" s="1"/>
  <c r="BB28" s="1"/>
  <c r="L28"/>
  <c r="M41"/>
  <c r="BB41" s="1"/>
  <c r="BB42" s="1"/>
  <c r="L42"/>
  <c r="BA43"/>
  <c r="L43" s="1"/>
  <c r="BA35"/>
  <c r="L35" s="1"/>
  <c r="M33"/>
  <c r="BB33" s="1"/>
  <c r="BB34" s="1"/>
  <c r="L34"/>
  <c r="M9"/>
  <c r="BB9" s="1"/>
  <c r="BB10" s="1"/>
  <c r="L10"/>
  <c r="BA11"/>
  <c r="L11" s="1"/>
  <c r="N15"/>
  <c r="BC15" s="1"/>
  <c r="BC16" s="1"/>
  <c r="BB17"/>
  <c r="M17" s="1"/>
  <c r="M16"/>
  <c r="BB6" i="5"/>
  <c r="BB7" s="1"/>
  <c r="BB8" s="1"/>
  <c r="BB41" i="3"/>
  <c r="BB42" s="1"/>
  <c r="BB43" s="1"/>
  <c r="BA44"/>
  <c r="J5" i="5"/>
  <c r="J6" s="1"/>
  <c r="J7" s="1"/>
  <c r="J8" s="1"/>
  <c r="J9" s="1"/>
  <c r="J10" s="1"/>
  <c r="J11" s="1"/>
  <c r="J12" s="1"/>
  <c r="J13" s="1"/>
  <c r="J14" s="1"/>
  <c r="J15" s="1"/>
  <c r="J16" s="1"/>
  <c r="J17" s="1"/>
  <c r="J18" s="1"/>
  <c r="J19" s="1"/>
  <c r="J20" s="1"/>
  <c r="J21" s="1"/>
  <c r="J22" s="1"/>
  <c r="J23" s="1"/>
  <c r="AZ9"/>
  <c r="K4" s="1"/>
  <c r="L3"/>
  <c r="AV29" i="3"/>
  <c r="G29" s="1"/>
  <c r="G28"/>
  <c r="H27"/>
  <c r="AW27" s="1"/>
  <c r="AW28" s="1"/>
  <c r="I36"/>
  <c r="AX36" s="1"/>
  <c r="AX37" s="1"/>
  <c r="H37"/>
  <c r="AW38"/>
  <c r="H38" s="1"/>
  <c r="AV17"/>
  <c r="G17" s="1"/>
  <c r="H15"/>
  <c r="AW15" s="1"/>
  <c r="AW16" s="1"/>
  <c r="G16"/>
  <c r="H30"/>
  <c r="AW30" s="1"/>
  <c r="AW31" s="1"/>
  <c r="AV32"/>
  <c r="G32" s="1"/>
  <c r="G31"/>
  <c r="H12"/>
  <c r="AW12" s="1"/>
  <c r="AW13" s="1"/>
  <c r="G13"/>
  <c r="AV14"/>
  <c r="G14" s="1"/>
  <c r="H4"/>
  <c r="I3"/>
  <c r="AX3" s="1"/>
  <c r="AX4" s="1"/>
  <c r="AW5"/>
  <c r="H5" s="1"/>
  <c r="AW8"/>
  <c r="H8" s="1"/>
  <c r="H7"/>
  <c r="I6"/>
  <c r="AX6" s="1"/>
  <c r="AX7" s="1"/>
  <c r="I21"/>
  <c r="AX21" s="1"/>
  <c r="AX22" s="1"/>
  <c r="AW23"/>
  <c r="H23" s="1"/>
  <c r="H22"/>
  <c r="H19"/>
  <c r="I18"/>
  <c r="AX18" s="1"/>
  <c r="AX19" s="1"/>
  <c r="AW20"/>
  <c r="H20" s="1"/>
  <c r="I33"/>
  <c r="AX33" s="1"/>
  <c r="AX34" s="1"/>
  <c r="H34"/>
  <c r="AW35"/>
  <c r="H35" s="1"/>
  <c r="AV26"/>
  <c r="G26" s="1"/>
  <c r="H24"/>
  <c r="AW24" s="1"/>
  <c r="AW25" s="1"/>
  <c r="G25"/>
  <c r="AV11"/>
  <c r="G11" s="1"/>
  <c r="G10"/>
  <c r="H9"/>
  <c r="AW9" s="1"/>
  <c r="AW10" s="1"/>
  <c r="BB5" i="8" l="1"/>
  <c r="M5" s="1"/>
  <c r="N3"/>
  <c r="BC3" s="1"/>
  <c r="BC4" s="1"/>
  <c r="M4"/>
  <c r="BB55"/>
  <c r="M55" s="1"/>
  <c r="M54"/>
  <c r="N53"/>
  <c r="BC53" s="1"/>
  <c r="BC54" s="1"/>
  <c r="BB67"/>
  <c r="M67" s="1"/>
  <c r="N65"/>
  <c r="BC65" s="1"/>
  <c r="BC66" s="1"/>
  <c r="M66"/>
  <c r="N33"/>
  <c r="BC33" s="1"/>
  <c r="BC34" s="1"/>
  <c r="BB35"/>
  <c r="M35" s="1"/>
  <c r="M34"/>
  <c r="BB43"/>
  <c r="M43" s="1"/>
  <c r="N41"/>
  <c r="BC41" s="1"/>
  <c r="BC42" s="1"/>
  <c r="M42"/>
  <c r="N59"/>
  <c r="BC59" s="1"/>
  <c r="BC60" s="1"/>
  <c r="BB61"/>
  <c r="M61" s="1"/>
  <c r="M60"/>
  <c r="N16"/>
  <c r="O15"/>
  <c r="BD15" s="1"/>
  <c r="BD16" s="1"/>
  <c r="BC17"/>
  <c r="N17" s="1"/>
  <c r="N47"/>
  <c r="BC47" s="1"/>
  <c r="BC48" s="1"/>
  <c r="M48"/>
  <c r="BB49"/>
  <c r="M49" s="1"/>
  <c r="BB23"/>
  <c r="M23" s="1"/>
  <c r="M22"/>
  <c r="N21"/>
  <c r="BC21" s="1"/>
  <c r="BC22" s="1"/>
  <c r="BB11"/>
  <c r="M11" s="1"/>
  <c r="N9"/>
  <c r="BC9" s="1"/>
  <c r="BC10" s="1"/>
  <c r="M10"/>
  <c r="BB29"/>
  <c r="M29" s="1"/>
  <c r="M28"/>
  <c r="N27"/>
  <c r="BC27" s="1"/>
  <c r="BC28" s="1"/>
  <c r="BB73"/>
  <c r="M73" s="1"/>
  <c r="N71"/>
  <c r="BC71" s="1"/>
  <c r="BC72" s="1"/>
  <c r="M72"/>
  <c r="BB78"/>
  <c r="BB79" s="1"/>
  <c r="BC76"/>
  <c r="BC77" s="1"/>
  <c r="BC6" i="5"/>
  <c r="BC7" s="1"/>
  <c r="BC8" s="1"/>
  <c r="BB44" i="3"/>
  <c r="BC41"/>
  <c r="BC42" s="1"/>
  <c r="BC43" s="1"/>
  <c r="M3" i="5"/>
  <c r="BA9"/>
  <c r="L4" s="1"/>
  <c r="K5"/>
  <c r="K6" s="1"/>
  <c r="K7" s="1"/>
  <c r="K8" s="1"/>
  <c r="K9" s="1"/>
  <c r="K10" s="1"/>
  <c r="K11" s="1"/>
  <c r="K12" s="1"/>
  <c r="K13" s="1"/>
  <c r="K14" s="1"/>
  <c r="K15" s="1"/>
  <c r="K16" s="1"/>
  <c r="K17" s="1"/>
  <c r="K18" s="1"/>
  <c r="K19" s="1"/>
  <c r="K20" s="1"/>
  <c r="K21" s="1"/>
  <c r="K22" s="1"/>
  <c r="K23" s="1"/>
  <c r="I27" i="3"/>
  <c r="AX27" s="1"/>
  <c r="AX28" s="1"/>
  <c r="H28"/>
  <c r="AW29"/>
  <c r="H29" s="1"/>
  <c r="H16"/>
  <c r="I15"/>
  <c r="AX15" s="1"/>
  <c r="AX16" s="1"/>
  <c r="AW17"/>
  <c r="H17" s="1"/>
  <c r="I37"/>
  <c r="J36"/>
  <c r="AY36" s="1"/>
  <c r="AY37" s="1"/>
  <c r="AX38"/>
  <c r="I38" s="1"/>
  <c r="I30"/>
  <c r="AX30" s="1"/>
  <c r="AX31" s="1"/>
  <c r="H31"/>
  <c r="AW32"/>
  <c r="H32" s="1"/>
  <c r="AX5"/>
  <c r="I5" s="1"/>
  <c r="J3"/>
  <c r="AY3" s="1"/>
  <c r="AY4" s="1"/>
  <c r="I4"/>
  <c r="AW14"/>
  <c r="H14" s="1"/>
  <c r="H13"/>
  <c r="I12"/>
  <c r="AX12" s="1"/>
  <c r="AX13" s="1"/>
  <c r="AW11"/>
  <c r="H11" s="1"/>
  <c r="I9"/>
  <c r="AX9" s="1"/>
  <c r="AX10" s="1"/>
  <c r="H10"/>
  <c r="AX35"/>
  <c r="I35" s="1"/>
  <c r="J33"/>
  <c r="AY33" s="1"/>
  <c r="AY34" s="1"/>
  <c r="I34"/>
  <c r="AX20"/>
  <c r="I20" s="1"/>
  <c r="J18"/>
  <c r="AY18" s="1"/>
  <c r="AY19" s="1"/>
  <c r="I19"/>
  <c r="I22"/>
  <c r="AX23"/>
  <c r="I23" s="1"/>
  <c r="J21"/>
  <c r="AY21" s="1"/>
  <c r="AY22" s="1"/>
  <c r="AX8"/>
  <c r="I8" s="1"/>
  <c r="J6"/>
  <c r="AY6" s="1"/>
  <c r="AY7" s="1"/>
  <c r="I7"/>
  <c r="I24"/>
  <c r="AX24" s="1"/>
  <c r="AX25" s="1"/>
  <c r="AW26"/>
  <c r="H26" s="1"/>
  <c r="H25"/>
  <c r="N4" i="8" l="1"/>
  <c r="BC5"/>
  <c r="N5" s="1"/>
  <c r="O3"/>
  <c r="BD3" s="1"/>
  <c r="BD4" s="1"/>
  <c r="N28"/>
  <c r="O27"/>
  <c r="BD27" s="1"/>
  <c r="BD28" s="1"/>
  <c r="BC29"/>
  <c r="N29" s="1"/>
  <c r="N10"/>
  <c r="BC11"/>
  <c r="N11" s="1"/>
  <c r="O9"/>
  <c r="BD9" s="1"/>
  <c r="BD10" s="1"/>
  <c r="N60"/>
  <c r="BC61"/>
  <c r="N61" s="1"/>
  <c r="O59"/>
  <c r="BD59" s="1"/>
  <c r="BD60" s="1"/>
  <c r="BC67"/>
  <c r="N67" s="1"/>
  <c r="O65"/>
  <c r="BD65" s="1"/>
  <c r="BD66" s="1"/>
  <c r="N66"/>
  <c r="N48"/>
  <c r="BC49"/>
  <c r="N49" s="1"/>
  <c r="O47"/>
  <c r="BD47" s="1"/>
  <c r="BD48" s="1"/>
  <c r="BD76"/>
  <c r="BD77" s="1"/>
  <c r="BC78"/>
  <c r="BC79" s="1"/>
  <c r="N72"/>
  <c r="BC73"/>
  <c r="N73" s="1"/>
  <c r="O71"/>
  <c r="BD71" s="1"/>
  <c r="BD72" s="1"/>
  <c r="BC23"/>
  <c r="N23" s="1"/>
  <c r="N22"/>
  <c r="O21"/>
  <c r="BD21" s="1"/>
  <c r="BD22" s="1"/>
  <c r="N42"/>
  <c r="BC43"/>
  <c r="N43" s="1"/>
  <c r="O41"/>
  <c r="BD41" s="1"/>
  <c r="BD42" s="1"/>
  <c r="N34"/>
  <c r="O33"/>
  <c r="BD33" s="1"/>
  <c r="BD34" s="1"/>
  <c r="BC35"/>
  <c r="N35" s="1"/>
  <c r="N54"/>
  <c r="BC55"/>
  <c r="N55" s="1"/>
  <c r="O53"/>
  <c r="BD53" s="1"/>
  <c r="BD54" s="1"/>
  <c r="O16"/>
  <c r="P15"/>
  <c r="BE15" s="1"/>
  <c r="BE16" s="1"/>
  <c r="BD17"/>
  <c r="O17" s="1"/>
  <c r="BD6" i="5"/>
  <c r="BD7" s="1"/>
  <c r="BD8" s="1"/>
  <c r="BC44" i="3"/>
  <c r="BD41"/>
  <c r="BD42" s="1"/>
  <c r="BD43" s="1"/>
  <c r="N3" i="5"/>
  <c r="BB9"/>
  <c r="M4" s="1"/>
  <c r="L5"/>
  <c r="L6" s="1"/>
  <c r="L7" s="1"/>
  <c r="L8" s="1"/>
  <c r="L9" s="1"/>
  <c r="L10" s="1"/>
  <c r="L11" s="1"/>
  <c r="L12" s="1"/>
  <c r="L13" s="1"/>
  <c r="L14" s="1"/>
  <c r="L15" s="1"/>
  <c r="L16" s="1"/>
  <c r="L17" s="1"/>
  <c r="L18" s="1"/>
  <c r="L19" s="1"/>
  <c r="L20" s="1"/>
  <c r="L21" s="1"/>
  <c r="L22" s="1"/>
  <c r="L23" s="1"/>
  <c r="J27" i="3"/>
  <c r="AY27" s="1"/>
  <c r="AY28" s="1"/>
  <c r="I28"/>
  <c r="AX29"/>
  <c r="I29" s="1"/>
  <c r="K36"/>
  <c r="AZ36" s="1"/>
  <c r="AZ37" s="1"/>
  <c r="J37"/>
  <c r="AY38"/>
  <c r="J38" s="1"/>
  <c r="AX17"/>
  <c r="I17" s="1"/>
  <c r="I16"/>
  <c r="J15"/>
  <c r="AY15" s="1"/>
  <c r="AY16" s="1"/>
  <c r="AX14"/>
  <c r="I14" s="1"/>
  <c r="J12"/>
  <c r="AY12" s="1"/>
  <c r="AY13" s="1"/>
  <c r="I13"/>
  <c r="K3"/>
  <c r="AZ3" s="1"/>
  <c r="AZ4" s="1"/>
  <c r="AY5"/>
  <c r="J5" s="1"/>
  <c r="J4"/>
  <c r="J30"/>
  <c r="AY30" s="1"/>
  <c r="AY31" s="1"/>
  <c r="I31"/>
  <c r="AX32"/>
  <c r="I32" s="1"/>
  <c r="AX26"/>
  <c r="I26" s="1"/>
  <c r="J24"/>
  <c r="AY24" s="1"/>
  <c r="AY25" s="1"/>
  <c r="I25"/>
  <c r="AY8"/>
  <c r="J8" s="1"/>
  <c r="J7"/>
  <c r="K6"/>
  <c r="AZ6" s="1"/>
  <c r="AZ7" s="1"/>
  <c r="K21"/>
  <c r="AZ21" s="1"/>
  <c r="AZ22" s="1"/>
  <c r="AY23"/>
  <c r="J23" s="1"/>
  <c r="J22"/>
  <c r="K33"/>
  <c r="AZ33" s="1"/>
  <c r="AZ34" s="1"/>
  <c r="AY35"/>
  <c r="J35" s="1"/>
  <c r="J34"/>
  <c r="AY20"/>
  <c r="J20" s="1"/>
  <c r="J19"/>
  <c r="K18"/>
  <c r="AZ18" s="1"/>
  <c r="AZ19" s="1"/>
  <c r="I10"/>
  <c r="J9"/>
  <c r="AY9" s="1"/>
  <c r="AY10" s="1"/>
  <c r="AX11"/>
  <c r="I11" s="1"/>
  <c r="P3" i="8" l="1"/>
  <c r="BE3" s="1"/>
  <c r="BE4" s="1"/>
  <c r="O4"/>
  <c r="BD5"/>
  <c r="O5" s="1"/>
  <c r="BE17"/>
  <c r="P17" s="1"/>
  <c r="P16"/>
  <c r="Q15"/>
  <c r="BF15" s="1"/>
  <c r="BF16" s="1"/>
  <c r="P41"/>
  <c r="BE41" s="1"/>
  <c r="BE42" s="1"/>
  <c r="O42"/>
  <c r="BD43"/>
  <c r="O43" s="1"/>
  <c r="O22"/>
  <c r="P21"/>
  <c r="BE21" s="1"/>
  <c r="BE22" s="1"/>
  <c r="BD23"/>
  <c r="O23" s="1"/>
  <c r="BD49"/>
  <c r="O49" s="1"/>
  <c r="P47"/>
  <c r="BE47" s="1"/>
  <c r="BE48" s="1"/>
  <c r="O48"/>
  <c r="BD67"/>
  <c r="O67" s="1"/>
  <c r="P65"/>
  <c r="BE65" s="1"/>
  <c r="BE66" s="1"/>
  <c r="O66"/>
  <c r="P9"/>
  <c r="BE9" s="1"/>
  <c r="BE10" s="1"/>
  <c r="O10"/>
  <c r="BD11"/>
  <c r="O11" s="1"/>
  <c r="O28"/>
  <c r="P27"/>
  <c r="BE27" s="1"/>
  <c r="BE28" s="1"/>
  <c r="BD29"/>
  <c r="O29" s="1"/>
  <c r="P53"/>
  <c r="BE53" s="1"/>
  <c r="BE54" s="1"/>
  <c r="O54"/>
  <c r="BD55"/>
  <c r="O55" s="1"/>
  <c r="O34"/>
  <c r="BD35"/>
  <c r="O35" s="1"/>
  <c r="P33"/>
  <c r="BE33" s="1"/>
  <c r="BE34" s="1"/>
  <c r="P71"/>
  <c r="BE71" s="1"/>
  <c r="BE72" s="1"/>
  <c r="O72"/>
  <c r="BD73"/>
  <c r="O73" s="1"/>
  <c r="BE76"/>
  <c r="BE77" s="1"/>
  <c r="BD78"/>
  <c r="BD79" s="1"/>
  <c r="BD61"/>
  <c r="O61" s="1"/>
  <c r="O60"/>
  <c r="P59"/>
  <c r="BE59" s="1"/>
  <c r="BE60" s="1"/>
  <c r="BE6" i="5"/>
  <c r="BE7" s="1"/>
  <c r="BE8" s="1"/>
  <c r="BD44" i="3"/>
  <c r="BE41"/>
  <c r="BE42" s="1"/>
  <c r="BE43" s="1"/>
  <c r="BC9" i="5"/>
  <c r="N4" s="1"/>
  <c r="O3"/>
  <c r="M5"/>
  <c r="M6" s="1"/>
  <c r="M7" s="1"/>
  <c r="M8" s="1"/>
  <c r="M9" s="1"/>
  <c r="M10" s="1"/>
  <c r="M11" s="1"/>
  <c r="M12" s="1"/>
  <c r="M13" s="1"/>
  <c r="M14" s="1"/>
  <c r="M15" s="1"/>
  <c r="M16" s="1"/>
  <c r="M17" s="1"/>
  <c r="M18" s="1"/>
  <c r="M19" s="1"/>
  <c r="M20" s="1"/>
  <c r="M21" s="1"/>
  <c r="M22" s="1"/>
  <c r="M23" s="1"/>
  <c r="K27" i="3"/>
  <c r="AZ27" s="1"/>
  <c r="AZ28" s="1"/>
  <c r="J28"/>
  <c r="AY29"/>
  <c r="J29" s="1"/>
  <c r="L36"/>
  <c r="BA36" s="1"/>
  <c r="BA37" s="1"/>
  <c r="AZ38"/>
  <c r="K38" s="1"/>
  <c r="K37"/>
  <c r="AY17"/>
  <c r="J17" s="1"/>
  <c r="K15"/>
  <c r="AZ15" s="1"/>
  <c r="AZ16" s="1"/>
  <c r="J16"/>
  <c r="J13"/>
  <c r="AY14"/>
  <c r="J14" s="1"/>
  <c r="K12"/>
  <c r="AZ12" s="1"/>
  <c r="AZ13" s="1"/>
  <c r="K30"/>
  <c r="AZ30" s="1"/>
  <c r="AZ31" s="1"/>
  <c r="J31"/>
  <c r="AY32"/>
  <c r="J32" s="1"/>
  <c r="K4"/>
  <c r="L3"/>
  <c r="BA3" s="1"/>
  <c r="BA4" s="1"/>
  <c r="AZ5"/>
  <c r="K5" s="1"/>
  <c r="J10"/>
  <c r="K9"/>
  <c r="AZ9" s="1"/>
  <c r="AZ10" s="1"/>
  <c r="AY11"/>
  <c r="J11" s="1"/>
  <c r="AZ20"/>
  <c r="K20" s="1"/>
  <c r="L18"/>
  <c r="BA18" s="1"/>
  <c r="BA19" s="1"/>
  <c r="K19"/>
  <c r="K34"/>
  <c r="AZ35"/>
  <c r="K35" s="1"/>
  <c r="L33"/>
  <c r="BA33" s="1"/>
  <c r="BA34" s="1"/>
  <c r="K22"/>
  <c r="L21"/>
  <c r="BA21" s="1"/>
  <c r="BA22" s="1"/>
  <c r="AZ23"/>
  <c r="K23" s="1"/>
  <c r="L6"/>
  <c r="BA6" s="1"/>
  <c r="BA7" s="1"/>
  <c r="AZ8"/>
  <c r="K8" s="1"/>
  <c r="K7"/>
  <c r="K24"/>
  <c r="AZ24" s="1"/>
  <c r="AZ25" s="1"/>
  <c r="J25"/>
  <c r="AY26"/>
  <c r="J26" s="1"/>
  <c r="Q3" i="8" l="1"/>
  <c r="BF3" s="1"/>
  <c r="BF4" s="1"/>
  <c r="P4"/>
  <c r="BE5"/>
  <c r="P5" s="1"/>
  <c r="Q53"/>
  <c r="BF53" s="1"/>
  <c r="BF54" s="1"/>
  <c r="P54"/>
  <c r="BE55"/>
  <c r="P55" s="1"/>
  <c r="P66"/>
  <c r="BE67"/>
  <c r="P67" s="1"/>
  <c r="Q65"/>
  <c r="BF65" s="1"/>
  <c r="BF66" s="1"/>
  <c r="P60"/>
  <c r="Q59"/>
  <c r="BF59" s="1"/>
  <c r="BF60" s="1"/>
  <c r="BE61"/>
  <c r="P61" s="1"/>
  <c r="BE78"/>
  <c r="BE79" s="1"/>
  <c r="BF76"/>
  <c r="BF77" s="1"/>
  <c r="BE35"/>
  <c r="P35" s="1"/>
  <c r="Q33"/>
  <c r="BF33" s="1"/>
  <c r="BF34" s="1"/>
  <c r="P34"/>
  <c r="BE49"/>
  <c r="P49" s="1"/>
  <c r="P48"/>
  <c r="Q47"/>
  <c r="BF47" s="1"/>
  <c r="BF48" s="1"/>
  <c r="Q71"/>
  <c r="BF71" s="1"/>
  <c r="BF72" s="1"/>
  <c r="P72"/>
  <c r="BE73"/>
  <c r="P73" s="1"/>
  <c r="BE29"/>
  <c r="P29" s="1"/>
  <c r="P28"/>
  <c r="Q27"/>
  <c r="BF27" s="1"/>
  <c r="BF28" s="1"/>
  <c r="Q9"/>
  <c r="BF9" s="1"/>
  <c r="BF10" s="1"/>
  <c r="P10"/>
  <c r="BE11"/>
  <c r="P11" s="1"/>
  <c r="Q21"/>
  <c r="BF21" s="1"/>
  <c r="BF22" s="1"/>
  <c r="P22"/>
  <c r="BE23"/>
  <c r="P23" s="1"/>
  <c r="R15"/>
  <c r="BG15" s="1"/>
  <c r="BG16" s="1"/>
  <c r="BF17"/>
  <c r="Q17" s="1"/>
  <c r="Q16"/>
  <c r="Q41"/>
  <c r="BF41" s="1"/>
  <c r="BF42" s="1"/>
  <c r="P42"/>
  <c r="BE43"/>
  <c r="P43" s="1"/>
  <c r="BF6" i="5"/>
  <c r="BF7" s="1"/>
  <c r="BF8" s="1"/>
  <c r="BF41" i="3"/>
  <c r="BF42" s="1"/>
  <c r="BF43" s="1"/>
  <c r="BE44"/>
  <c r="N5" i="5"/>
  <c r="N6" s="1"/>
  <c r="N7" s="1"/>
  <c r="N8" s="1"/>
  <c r="N9" s="1"/>
  <c r="N10" s="1"/>
  <c r="N11" s="1"/>
  <c r="N12" s="1"/>
  <c r="N13" s="1"/>
  <c r="N14" s="1"/>
  <c r="N15" s="1"/>
  <c r="N16" s="1"/>
  <c r="N17" s="1"/>
  <c r="N18" s="1"/>
  <c r="N19" s="1"/>
  <c r="N20" s="1"/>
  <c r="N21" s="1"/>
  <c r="N22" s="1"/>
  <c r="N23" s="1"/>
  <c r="BD9"/>
  <c r="O4" s="1"/>
  <c r="P3"/>
  <c r="AZ29" i="3"/>
  <c r="K29" s="1"/>
  <c r="L27"/>
  <c r="BA27" s="1"/>
  <c r="BA28" s="1"/>
  <c r="K28"/>
  <c r="AZ17"/>
  <c r="K17" s="1"/>
  <c r="L15"/>
  <c r="BA15" s="1"/>
  <c r="BA16" s="1"/>
  <c r="K16"/>
  <c r="BA38"/>
  <c r="L38" s="1"/>
  <c r="L37"/>
  <c r="M36"/>
  <c r="BB36" s="1"/>
  <c r="BB37" s="1"/>
  <c r="L12"/>
  <c r="BA12" s="1"/>
  <c r="BA13" s="1"/>
  <c r="AZ14"/>
  <c r="K14" s="1"/>
  <c r="K13"/>
  <c r="BA5"/>
  <c r="L5" s="1"/>
  <c r="L4"/>
  <c r="M3"/>
  <c r="BB3" s="1"/>
  <c r="BB4" s="1"/>
  <c r="K31"/>
  <c r="L30"/>
  <c r="BA30" s="1"/>
  <c r="BA31" s="1"/>
  <c r="AZ32"/>
  <c r="K32" s="1"/>
  <c r="AZ26"/>
  <c r="K26" s="1"/>
  <c r="L24"/>
  <c r="BA24" s="1"/>
  <c r="BA25" s="1"/>
  <c r="K25"/>
  <c r="K10"/>
  <c r="L9"/>
  <c r="BA9" s="1"/>
  <c r="BA10" s="1"/>
  <c r="AZ11"/>
  <c r="K11" s="1"/>
  <c r="BA8"/>
  <c r="L8" s="1"/>
  <c r="L7"/>
  <c r="M6"/>
  <c r="BB6" s="1"/>
  <c r="BB7" s="1"/>
  <c r="M21"/>
  <c r="BB21" s="1"/>
  <c r="BB22" s="1"/>
  <c r="L22"/>
  <c r="BA23"/>
  <c r="L23" s="1"/>
  <c r="L34"/>
  <c r="BA35"/>
  <c r="L35" s="1"/>
  <c r="M33"/>
  <c r="BB33" s="1"/>
  <c r="BB34" s="1"/>
  <c r="L19"/>
  <c r="BA20"/>
  <c r="L20" s="1"/>
  <c r="M18"/>
  <c r="BB18" s="1"/>
  <c r="BB19" s="1"/>
  <c r="Q4" i="8" l="1"/>
  <c r="BF5"/>
  <c r="Q5" s="1"/>
  <c r="R3"/>
  <c r="BG3" s="1"/>
  <c r="BG4" s="1"/>
  <c r="R16"/>
  <c r="S15"/>
  <c r="BH15" s="1"/>
  <c r="BH16" s="1"/>
  <c r="BG17"/>
  <c r="R17" s="1"/>
  <c r="R47"/>
  <c r="BG47" s="1"/>
  <c r="BG48" s="1"/>
  <c r="Q48"/>
  <c r="BF49"/>
  <c r="Q49" s="1"/>
  <c r="R33"/>
  <c r="BG33" s="1"/>
  <c r="BG34" s="1"/>
  <c r="BF35"/>
  <c r="Q35" s="1"/>
  <c r="Q34"/>
  <c r="BF55"/>
  <c r="Q55" s="1"/>
  <c r="R53"/>
  <c r="BG53" s="1"/>
  <c r="BG54" s="1"/>
  <c r="Q54"/>
  <c r="BF73"/>
  <c r="Q73" s="1"/>
  <c r="R71"/>
  <c r="BG71" s="1"/>
  <c r="BG72" s="1"/>
  <c r="Q72"/>
  <c r="BF67"/>
  <c r="Q67" s="1"/>
  <c r="R65"/>
  <c r="BG65" s="1"/>
  <c r="BG66" s="1"/>
  <c r="Q66"/>
  <c r="Q22"/>
  <c r="BF23"/>
  <c r="Q23" s="1"/>
  <c r="R21"/>
  <c r="BG21" s="1"/>
  <c r="BG22" s="1"/>
  <c r="BF29"/>
  <c r="Q29" s="1"/>
  <c r="Q28"/>
  <c r="R27"/>
  <c r="BG27" s="1"/>
  <c r="BG28" s="1"/>
  <c r="BF78"/>
  <c r="BF79" s="1"/>
  <c r="BG76"/>
  <c r="BG77" s="1"/>
  <c r="BF43"/>
  <c r="Q43" s="1"/>
  <c r="R41"/>
  <c r="BG41" s="1"/>
  <c r="BG42" s="1"/>
  <c r="Q42"/>
  <c r="BF11"/>
  <c r="Q11" s="1"/>
  <c r="R9"/>
  <c r="BG9" s="1"/>
  <c r="BG10" s="1"/>
  <c r="Q10"/>
  <c r="R59"/>
  <c r="BG59" s="1"/>
  <c r="BG60" s="1"/>
  <c r="Q60"/>
  <c r="BF61"/>
  <c r="Q61" s="1"/>
  <c r="BG6" i="5"/>
  <c r="BG7" s="1"/>
  <c r="BG8" s="1"/>
  <c r="BG41" i="3"/>
  <c r="BG42" s="1"/>
  <c r="BG43" s="1"/>
  <c r="BF44"/>
  <c r="Q3" i="5"/>
  <c r="BE9"/>
  <c r="P4" s="1"/>
  <c r="O5"/>
  <c r="O6" s="1"/>
  <c r="O7" s="1"/>
  <c r="O8" s="1"/>
  <c r="O9" s="1"/>
  <c r="O10" s="1"/>
  <c r="O11" s="1"/>
  <c r="O12" s="1"/>
  <c r="O13" s="1"/>
  <c r="O14" s="1"/>
  <c r="O15" s="1"/>
  <c r="O16" s="1"/>
  <c r="O17" s="1"/>
  <c r="O18" s="1"/>
  <c r="O19" s="1"/>
  <c r="O20" s="1"/>
  <c r="O21" s="1"/>
  <c r="O22" s="1"/>
  <c r="O23" s="1"/>
  <c r="BA29" i="3"/>
  <c r="L29" s="1"/>
  <c r="M27"/>
  <c r="BB27" s="1"/>
  <c r="BB28" s="1"/>
  <c r="L28"/>
  <c r="N36"/>
  <c r="BC36" s="1"/>
  <c r="BC37" s="1"/>
  <c r="M37"/>
  <c r="BB38"/>
  <c r="M38" s="1"/>
  <c r="L16"/>
  <c r="BA17"/>
  <c r="L17" s="1"/>
  <c r="M15"/>
  <c r="BB15" s="1"/>
  <c r="BB16" s="1"/>
  <c r="BA14"/>
  <c r="L14" s="1"/>
  <c r="L13"/>
  <c r="M12"/>
  <c r="BB12" s="1"/>
  <c r="BB13" s="1"/>
  <c r="N3"/>
  <c r="BC3" s="1"/>
  <c r="BC4" s="1"/>
  <c r="M4"/>
  <c r="M30"/>
  <c r="BB30" s="1"/>
  <c r="BB31" s="1"/>
  <c r="L31"/>
  <c r="BA32"/>
  <c r="L32" s="1"/>
  <c r="BB20"/>
  <c r="M20" s="1"/>
  <c r="N18"/>
  <c r="BC18" s="1"/>
  <c r="BC19" s="1"/>
  <c r="M19"/>
  <c r="BB8"/>
  <c r="M8" s="1"/>
  <c r="N6"/>
  <c r="BC6" s="1"/>
  <c r="BC7" s="1"/>
  <c r="M7"/>
  <c r="M34"/>
  <c r="N33"/>
  <c r="BC33" s="1"/>
  <c r="BC34" s="1"/>
  <c r="BB35"/>
  <c r="M35" s="1"/>
  <c r="M22"/>
  <c r="BB23"/>
  <c r="M23" s="1"/>
  <c r="N21"/>
  <c r="BC21" s="1"/>
  <c r="BC22" s="1"/>
  <c r="BA11"/>
  <c r="L11" s="1"/>
  <c r="M9"/>
  <c r="BB9" s="1"/>
  <c r="BB10" s="1"/>
  <c r="L10"/>
  <c r="L25"/>
  <c r="M24"/>
  <c r="BB24" s="1"/>
  <c r="BB25" s="1"/>
  <c r="BA26"/>
  <c r="L26" s="1"/>
  <c r="BG5" i="8" l="1"/>
  <c r="R5" s="1"/>
  <c r="S3"/>
  <c r="BH3" s="1"/>
  <c r="BH4" s="1"/>
  <c r="R4"/>
  <c r="BH76"/>
  <c r="BH77" s="1"/>
  <c r="BG78"/>
  <c r="BG79" s="1"/>
  <c r="BG67"/>
  <c r="R67" s="1"/>
  <c r="S65"/>
  <c r="BH65" s="1"/>
  <c r="BH66" s="1"/>
  <c r="R66"/>
  <c r="R10"/>
  <c r="BG11"/>
  <c r="R11" s="1"/>
  <c r="S9"/>
  <c r="BH9" s="1"/>
  <c r="BH10" s="1"/>
  <c r="R72"/>
  <c r="BG73"/>
  <c r="R73" s="1"/>
  <c r="S71"/>
  <c r="BH71" s="1"/>
  <c r="BH72" s="1"/>
  <c r="S16"/>
  <c r="C18"/>
  <c r="BI15" s="1"/>
  <c r="BI16" s="1"/>
  <c r="BH17"/>
  <c r="S17" s="1"/>
  <c r="R42"/>
  <c r="BG43"/>
  <c r="R43" s="1"/>
  <c r="S41"/>
  <c r="BH41" s="1"/>
  <c r="BH42" s="1"/>
  <c r="R28"/>
  <c r="S27"/>
  <c r="BH27" s="1"/>
  <c r="BH28" s="1"/>
  <c r="BG29"/>
  <c r="R29" s="1"/>
  <c r="R54"/>
  <c r="BG55"/>
  <c r="R55" s="1"/>
  <c r="S53"/>
  <c r="BH53" s="1"/>
  <c r="BH54" s="1"/>
  <c r="R34"/>
  <c r="S33"/>
  <c r="BH33" s="1"/>
  <c r="BH34" s="1"/>
  <c r="BG35"/>
  <c r="R35" s="1"/>
  <c r="BG61"/>
  <c r="R61" s="1"/>
  <c r="S59"/>
  <c r="BH59" s="1"/>
  <c r="BH60" s="1"/>
  <c r="R60"/>
  <c r="R22"/>
  <c r="BG23"/>
  <c r="R23" s="1"/>
  <c r="S21"/>
  <c r="BH21" s="1"/>
  <c r="BH22" s="1"/>
  <c r="R48"/>
  <c r="S47"/>
  <c r="BH47" s="1"/>
  <c r="BH48" s="1"/>
  <c r="BG49"/>
  <c r="R49" s="1"/>
  <c r="BH6" i="5"/>
  <c r="BH7" s="1"/>
  <c r="BH8" s="1"/>
  <c r="BH41" i="3"/>
  <c r="BH42" s="1"/>
  <c r="BH43" s="1"/>
  <c r="BG44"/>
  <c r="R3" i="5"/>
  <c r="BF9"/>
  <c r="Q4" s="1"/>
  <c r="P5"/>
  <c r="P6" s="1"/>
  <c r="P7" s="1"/>
  <c r="P8" s="1"/>
  <c r="P9" s="1"/>
  <c r="P10" s="1"/>
  <c r="P11" s="1"/>
  <c r="P12" s="1"/>
  <c r="P13" s="1"/>
  <c r="P14" s="1"/>
  <c r="P15" s="1"/>
  <c r="P16" s="1"/>
  <c r="P17" s="1"/>
  <c r="P18" s="1"/>
  <c r="P19" s="1"/>
  <c r="P20" s="1"/>
  <c r="P21" s="1"/>
  <c r="P22" s="1"/>
  <c r="P23" s="1"/>
  <c r="BB29" i="3"/>
  <c r="M29" s="1"/>
  <c r="M28"/>
  <c r="N27"/>
  <c r="BC27" s="1"/>
  <c r="BC28" s="1"/>
  <c r="O36"/>
  <c r="BD36" s="1"/>
  <c r="BD37" s="1"/>
  <c r="N37"/>
  <c r="BC38"/>
  <c r="N38" s="1"/>
  <c r="BB17"/>
  <c r="M17" s="1"/>
  <c r="M16"/>
  <c r="N15"/>
  <c r="BC15" s="1"/>
  <c r="BC16" s="1"/>
  <c r="BC5"/>
  <c r="N5" s="1"/>
  <c r="O3"/>
  <c r="BD3" s="1"/>
  <c r="BD4" s="1"/>
  <c r="N4"/>
  <c r="M31"/>
  <c r="BB32"/>
  <c r="M32" s="1"/>
  <c r="N30"/>
  <c r="BC30" s="1"/>
  <c r="BC31" s="1"/>
  <c r="M13"/>
  <c r="BB14"/>
  <c r="M14" s="1"/>
  <c r="N12"/>
  <c r="BC12" s="1"/>
  <c r="BC13" s="1"/>
  <c r="M25"/>
  <c r="N24"/>
  <c r="BC24" s="1"/>
  <c r="BC25" s="1"/>
  <c r="BB26"/>
  <c r="M26" s="1"/>
  <c r="O21"/>
  <c r="BD21" s="1"/>
  <c r="BD22" s="1"/>
  <c r="N22"/>
  <c r="BC23"/>
  <c r="N23" s="1"/>
  <c r="O33"/>
  <c r="BD33" s="1"/>
  <c r="BD34" s="1"/>
  <c r="N34"/>
  <c r="BC35"/>
  <c r="N35" s="1"/>
  <c r="BC8"/>
  <c r="N8" s="1"/>
  <c r="N7"/>
  <c r="O6"/>
  <c r="BD6" s="1"/>
  <c r="BD7" s="1"/>
  <c r="O18"/>
  <c r="BD18" s="1"/>
  <c r="BD19" s="1"/>
  <c r="N19"/>
  <c r="BC20"/>
  <c r="N20" s="1"/>
  <c r="M10"/>
  <c r="N9"/>
  <c r="BC9" s="1"/>
  <c r="BC10" s="1"/>
  <c r="BB11"/>
  <c r="M11" s="1"/>
  <c r="C12" i="8" l="1"/>
  <c r="BI9" s="1"/>
  <c r="BI10" s="1"/>
  <c r="BH11"/>
  <c r="S11" s="1"/>
  <c r="BH5"/>
  <c r="S5" s="1"/>
  <c r="C6"/>
  <c r="BI3" s="1"/>
  <c r="BI4" s="1"/>
  <c r="S4"/>
  <c r="BH49"/>
  <c r="S49" s="1"/>
  <c r="S48"/>
  <c r="C50"/>
  <c r="BI47" s="1"/>
  <c r="BI48" s="1"/>
  <c r="S34"/>
  <c r="BH35"/>
  <c r="S35" s="1"/>
  <c r="C36"/>
  <c r="BI33" s="1"/>
  <c r="BI34" s="1"/>
  <c r="C44"/>
  <c r="BI41" s="1"/>
  <c r="BI42" s="1"/>
  <c r="S42"/>
  <c r="BH43"/>
  <c r="S43" s="1"/>
  <c r="BI17"/>
  <c r="C20" s="1"/>
  <c r="C19"/>
  <c r="D18"/>
  <c r="BJ15" s="1"/>
  <c r="BJ16" s="1"/>
  <c r="BI76"/>
  <c r="BI77" s="1"/>
  <c r="BH78"/>
  <c r="BH79" s="1"/>
  <c r="C56"/>
  <c r="BI53" s="1"/>
  <c r="BI54" s="1"/>
  <c r="S54"/>
  <c r="BH55"/>
  <c r="S55" s="1"/>
  <c r="S28"/>
  <c r="BH29"/>
  <c r="S29" s="1"/>
  <c r="C30"/>
  <c r="BI27" s="1"/>
  <c r="BI28" s="1"/>
  <c r="C74"/>
  <c r="BI71" s="1"/>
  <c r="BI72" s="1"/>
  <c r="S72"/>
  <c r="BH73"/>
  <c r="S73" s="1"/>
  <c r="S22"/>
  <c r="C24"/>
  <c r="BI21" s="1"/>
  <c r="BI22" s="1"/>
  <c r="BH23"/>
  <c r="S23" s="1"/>
  <c r="BH61"/>
  <c r="S61" s="1"/>
  <c r="S60"/>
  <c r="C62"/>
  <c r="BI59" s="1"/>
  <c r="BI60" s="1"/>
  <c r="S10"/>
  <c r="BH67"/>
  <c r="S67" s="1"/>
  <c r="C68"/>
  <c r="BI65" s="1"/>
  <c r="BI66" s="1"/>
  <c r="S66"/>
  <c r="BI6" i="5"/>
  <c r="BI7" s="1"/>
  <c r="BI8" s="1"/>
  <c r="BI41" i="3"/>
  <c r="BI42" s="1"/>
  <c r="BI43" s="1"/>
  <c r="BH44"/>
  <c r="BG9" i="5"/>
  <c r="R4" s="1"/>
  <c r="S3"/>
  <c r="Q5"/>
  <c r="Q6" s="1"/>
  <c r="Q7" s="1"/>
  <c r="Q8" s="1"/>
  <c r="Q9" s="1"/>
  <c r="Q10" s="1"/>
  <c r="Q11" s="1"/>
  <c r="Q12" s="1"/>
  <c r="Q13" s="1"/>
  <c r="Q14" s="1"/>
  <c r="Q15" s="1"/>
  <c r="Q16" s="1"/>
  <c r="Q17" s="1"/>
  <c r="Q18" s="1"/>
  <c r="Q19" s="1"/>
  <c r="Q20" s="1"/>
  <c r="Q21" s="1"/>
  <c r="Q22" s="1"/>
  <c r="Q23" s="1"/>
  <c r="O27" i="3"/>
  <c r="BD27" s="1"/>
  <c r="BD28" s="1"/>
  <c r="N28"/>
  <c r="BC29"/>
  <c r="N29" s="1"/>
  <c r="BD38"/>
  <c r="O38" s="1"/>
  <c r="P36"/>
  <c r="BE36" s="1"/>
  <c r="BE37" s="1"/>
  <c r="O37"/>
  <c r="N16"/>
  <c r="BC17"/>
  <c r="N17" s="1"/>
  <c r="O15"/>
  <c r="BD15" s="1"/>
  <c r="BD16" s="1"/>
  <c r="N13"/>
  <c r="BC14"/>
  <c r="N14" s="1"/>
  <c r="O12"/>
  <c r="BD12" s="1"/>
  <c r="BD13" s="1"/>
  <c r="O30"/>
  <c r="BD30" s="1"/>
  <c r="BD31" s="1"/>
  <c r="N31"/>
  <c r="BC32"/>
  <c r="N32" s="1"/>
  <c r="BD5"/>
  <c r="O5" s="1"/>
  <c r="O4"/>
  <c r="P3"/>
  <c r="BE3" s="1"/>
  <c r="BE4" s="1"/>
  <c r="BD20"/>
  <c r="O20" s="1"/>
  <c r="O19"/>
  <c r="P18"/>
  <c r="BE18" s="1"/>
  <c r="BE19" s="1"/>
  <c r="N10"/>
  <c r="BC11"/>
  <c r="N11" s="1"/>
  <c r="O9"/>
  <c r="BD9" s="1"/>
  <c r="BD10" s="1"/>
  <c r="O34"/>
  <c r="P33"/>
  <c r="BE33" s="1"/>
  <c r="BE34" s="1"/>
  <c r="BD35"/>
  <c r="O35" s="1"/>
  <c r="O7"/>
  <c r="BD8"/>
  <c r="O8" s="1"/>
  <c r="P6"/>
  <c r="BE6" s="1"/>
  <c r="BE7" s="1"/>
  <c r="BD23"/>
  <c r="O23" s="1"/>
  <c r="O22"/>
  <c r="P21"/>
  <c r="BE21" s="1"/>
  <c r="BE22" s="1"/>
  <c r="BC26"/>
  <c r="N26" s="1"/>
  <c r="N25"/>
  <c r="O24"/>
  <c r="BD24" s="1"/>
  <c r="BD25" s="1"/>
  <c r="BI5" i="8" l="1"/>
  <c r="C8" s="1"/>
  <c r="D6"/>
  <c r="BJ3" s="1"/>
  <c r="BJ4" s="1"/>
  <c r="C7"/>
  <c r="C69"/>
  <c r="BI67"/>
  <c r="C70" s="1"/>
  <c r="D68"/>
  <c r="BJ65" s="1"/>
  <c r="BJ66" s="1"/>
  <c r="D12"/>
  <c r="BJ9" s="1"/>
  <c r="BJ10" s="1"/>
  <c r="C13"/>
  <c r="BI11"/>
  <c r="C14" s="1"/>
  <c r="BI78"/>
  <c r="BI79" s="1"/>
  <c r="BJ76"/>
  <c r="BJ77" s="1"/>
  <c r="C57"/>
  <c r="BI55"/>
  <c r="C58" s="1"/>
  <c r="D56"/>
  <c r="BJ53" s="1"/>
  <c r="BJ54" s="1"/>
  <c r="BI35"/>
  <c r="C38" s="1"/>
  <c r="D36"/>
  <c r="BJ33" s="1"/>
  <c r="BJ34" s="1"/>
  <c r="C37"/>
  <c r="BI29"/>
  <c r="C32" s="1"/>
  <c r="D30"/>
  <c r="BJ27" s="1"/>
  <c r="BJ28" s="1"/>
  <c r="C31"/>
  <c r="D44"/>
  <c r="BJ41" s="1"/>
  <c r="BJ42" s="1"/>
  <c r="C45"/>
  <c r="BI43"/>
  <c r="C46" s="1"/>
  <c r="BI49"/>
  <c r="C52" s="1"/>
  <c r="C51"/>
  <c r="D50"/>
  <c r="BJ47" s="1"/>
  <c r="BJ48" s="1"/>
  <c r="C63"/>
  <c r="BI61"/>
  <c r="C64" s="1"/>
  <c r="D62"/>
  <c r="BJ59" s="1"/>
  <c r="BJ60" s="1"/>
  <c r="D24"/>
  <c r="BJ21" s="1"/>
  <c r="BJ22" s="1"/>
  <c r="C25"/>
  <c r="BI23"/>
  <c r="C26" s="1"/>
  <c r="D74"/>
  <c r="BJ71" s="1"/>
  <c r="BJ72" s="1"/>
  <c r="C75"/>
  <c r="BI73"/>
  <c r="C76" s="1"/>
  <c r="E18"/>
  <c r="BK15" s="1"/>
  <c r="BK16" s="1"/>
  <c r="BJ17"/>
  <c r="D20" s="1"/>
  <c r="D19"/>
  <c r="BJ6" i="5"/>
  <c r="BJ7" s="1"/>
  <c r="BJ8" s="1"/>
  <c r="BI44" i="3"/>
  <c r="BJ41"/>
  <c r="BJ42" s="1"/>
  <c r="BJ43" s="1"/>
  <c r="R5" i="5"/>
  <c r="R6" s="1"/>
  <c r="R7" s="1"/>
  <c r="R8" s="1"/>
  <c r="R9" s="1"/>
  <c r="R10" s="1"/>
  <c r="R11" s="1"/>
  <c r="R12" s="1"/>
  <c r="R13" s="1"/>
  <c r="R14" s="1"/>
  <c r="R15" s="1"/>
  <c r="R16" s="1"/>
  <c r="R17" s="1"/>
  <c r="R18" s="1"/>
  <c r="R19" s="1"/>
  <c r="R20" s="1"/>
  <c r="R21" s="1"/>
  <c r="R22" s="1"/>
  <c r="R23" s="1"/>
  <c r="T3"/>
  <c r="BH9"/>
  <c r="S4" s="1"/>
  <c r="P27" i="3"/>
  <c r="BE27" s="1"/>
  <c r="BE28" s="1"/>
  <c r="O28"/>
  <c r="BD29"/>
  <c r="O29" s="1"/>
  <c r="BD17"/>
  <c r="O17" s="1"/>
  <c r="O16"/>
  <c r="P15"/>
  <c r="BE15" s="1"/>
  <c r="BE16" s="1"/>
  <c r="Q36"/>
  <c r="BF36" s="1"/>
  <c r="BF37" s="1"/>
  <c r="BE38"/>
  <c r="P38" s="1"/>
  <c r="P37"/>
  <c r="P4"/>
  <c r="Q3"/>
  <c r="BF3" s="1"/>
  <c r="BF4" s="1"/>
  <c r="BE5"/>
  <c r="P5" s="1"/>
  <c r="O13"/>
  <c r="P12"/>
  <c r="BE12" s="1"/>
  <c r="BE13" s="1"/>
  <c r="BD14"/>
  <c r="O14" s="1"/>
  <c r="O31"/>
  <c r="BD32"/>
  <c r="O32" s="1"/>
  <c r="P30"/>
  <c r="BE30" s="1"/>
  <c r="BE31" s="1"/>
  <c r="BD26"/>
  <c r="O26" s="1"/>
  <c r="O25"/>
  <c r="P24"/>
  <c r="BE24" s="1"/>
  <c r="BE25" s="1"/>
  <c r="BE23"/>
  <c r="P23" s="1"/>
  <c r="P22"/>
  <c r="Q21"/>
  <c r="BF21" s="1"/>
  <c r="BF22" s="1"/>
  <c r="Q6"/>
  <c r="BF6" s="1"/>
  <c r="BF7" s="1"/>
  <c r="P7"/>
  <c r="BE8"/>
  <c r="P8" s="1"/>
  <c r="Q18"/>
  <c r="BF18" s="1"/>
  <c r="BF19" s="1"/>
  <c r="BE20"/>
  <c r="P20" s="1"/>
  <c r="P19"/>
  <c r="Q33"/>
  <c r="BF33" s="1"/>
  <c r="BF34" s="1"/>
  <c r="P34"/>
  <c r="BE35"/>
  <c r="P35" s="1"/>
  <c r="O10"/>
  <c r="P9"/>
  <c r="BE9" s="1"/>
  <c r="BE10" s="1"/>
  <c r="BD11"/>
  <c r="O11" s="1"/>
  <c r="D7" i="8" l="1"/>
  <c r="BJ5"/>
  <c r="D8" s="1"/>
  <c r="E6"/>
  <c r="BK3" s="1"/>
  <c r="BK4" s="1"/>
  <c r="BJ73"/>
  <c r="D76" s="1"/>
  <c r="E74"/>
  <c r="BK71" s="1"/>
  <c r="BK72" s="1"/>
  <c r="D75"/>
  <c r="E62"/>
  <c r="BK59" s="1"/>
  <c r="BK60" s="1"/>
  <c r="D63"/>
  <c r="BJ61"/>
  <c r="D64" s="1"/>
  <c r="BJ43"/>
  <c r="D46" s="1"/>
  <c r="E44"/>
  <c r="BK41" s="1"/>
  <c r="BK42" s="1"/>
  <c r="D45"/>
  <c r="E36"/>
  <c r="BK33" s="1"/>
  <c r="BK34" s="1"/>
  <c r="BJ35"/>
  <c r="D38" s="1"/>
  <c r="D37"/>
  <c r="BJ23"/>
  <c r="D26" s="1"/>
  <c r="E24"/>
  <c r="BK21" s="1"/>
  <c r="BK22" s="1"/>
  <c r="D25"/>
  <c r="E50"/>
  <c r="BK47" s="1"/>
  <c r="BK48" s="1"/>
  <c r="D51"/>
  <c r="BJ49"/>
  <c r="D52" s="1"/>
  <c r="BJ55"/>
  <c r="D58" s="1"/>
  <c r="E56"/>
  <c r="BK53" s="1"/>
  <c r="BK54" s="1"/>
  <c r="D57"/>
  <c r="BJ67"/>
  <c r="D70" s="1"/>
  <c r="E68"/>
  <c r="BK65" s="1"/>
  <c r="BK66" s="1"/>
  <c r="D69"/>
  <c r="E19"/>
  <c r="F18"/>
  <c r="BL15" s="1"/>
  <c r="BL16" s="1"/>
  <c r="BK17"/>
  <c r="E20" s="1"/>
  <c r="BJ29"/>
  <c r="D32" s="1"/>
  <c r="D31"/>
  <c r="E30"/>
  <c r="BK27" s="1"/>
  <c r="BK28" s="1"/>
  <c r="BJ78"/>
  <c r="BJ79" s="1"/>
  <c r="BK76"/>
  <c r="BK77" s="1"/>
  <c r="BJ11"/>
  <c r="D14" s="1"/>
  <c r="E12"/>
  <c r="BK9" s="1"/>
  <c r="BK10" s="1"/>
  <c r="D13"/>
  <c r="BK6" i="5"/>
  <c r="BK7" s="1"/>
  <c r="BK8" s="1"/>
  <c r="BJ44" i="3"/>
  <c r="BK41"/>
  <c r="BK42" s="1"/>
  <c r="BK43" s="1"/>
  <c r="S5" i="5"/>
  <c r="S6" s="1"/>
  <c r="S7" s="1"/>
  <c r="S8" s="1"/>
  <c r="S9" s="1"/>
  <c r="S10" s="1"/>
  <c r="S11" s="1"/>
  <c r="S12" s="1"/>
  <c r="S13" s="1"/>
  <c r="S14" s="1"/>
  <c r="S15" s="1"/>
  <c r="S16" s="1"/>
  <c r="S17" s="1"/>
  <c r="S18" s="1"/>
  <c r="S19" s="1"/>
  <c r="S20" s="1"/>
  <c r="S21" s="1"/>
  <c r="S22" s="1"/>
  <c r="S23" s="1"/>
  <c r="U3"/>
  <c r="BI9"/>
  <c r="T4" s="1"/>
  <c r="BE29" i="3"/>
  <c r="P29" s="1"/>
  <c r="Q27"/>
  <c r="BF27" s="1"/>
  <c r="BF28" s="1"/>
  <c r="P28"/>
  <c r="Q15"/>
  <c r="BF15" s="1"/>
  <c r="BF16" s="1"/>
  <c r="BE17"/>
  <c r="P17" s="1"/>
  <c r="P16"/>
  <c r="BF38"/>
  <c r="Q38" s="1"/>
  <c r="R36"/>
  <c r="BG36" s="1"/>
  <c r="BG37" s="1"/>
  <c r="Q37"/>
  <c r="P31"/>
  <c r="BE32"/>
  <c r="P32" s="1"/>
  <c r="Q30"/>
  <c r="BF30" s="1"/>
  <c r="BF31" s="1"/>
  <c r="BE14"/>
  <c r="P14" s="1"/>
  <c r="P13"/>
  <c r="Q12"/>
  <c r="BF12" s="1"/>
  <c r="BF13" s="1"/>
  <c r="R3"/>
  <c r="BG3" s="1"/>
  <c r="BG4" s="1"/>
  <c r="Q4"/>
  <c r="BF5"/>
  <c r="Q5" s="1"/>
  <c r="Q34"/>
  <c r="BF35"/>
  <c r="Q35" s="1"/>
  <c r="R33"/>
  <c r="BG33" s="1"/>
  <c r="BG34" s="1"/>
  <c r="Q7"/>
  <c r="R6"/>
  <c r="BG6" s="1"/>
  <c r="BG7" s="1"/>
  <c r="BF8"/>
  <c r="Q8" s="1"/>
  <c r="Q24"/>
  <c r="BF24" s="1"/>
  <c r="BF25" s="1"/>
  <c r="BE26"/>
  <c r="P26" s="1"/>
  <c r="P25"/>
  <c r="Q9"/>
  <c r="BF9" s="1"/>
  <c r="BF10" s="1"/>
  <c r="P10"/>
  <c r="BE11"/>
  <c r="P11" s="1"/>
  <c r="Q19"/>
  <c r="R18"/>
  <c r="BG18" s="1"/>
  <c r="BG19" s="1"/>
  <c r="BF20"/>
  <c r="Q20" s="1"/>
  <c r="Q22"/>
  <c r="BF23"/>
  <c r="Q23" s="1"/>
  <c r="R21"/>
  <c r="BG21" s="1"/>
  <c r="BG22" s="1"/>
  <c r="BK5" i="8" l="1"/>
  <c r="E8" s="1"/>
  <c r="E7"/>
  <c r="F6"/>
  <c r="BL3" s="1"/>
  <c r="BL4" s="1"/>
  <c r="E13"/>
  <c r="BK11"/>
  <c r="E14" s="1"/>
  <c r="F12"/>
  <c r="BL9" s="1"/>
  <c r="BL10" s="1"/>
  <c r="E31"/>
  <c r="F30"/>
  <c r="BL27" s="1"/>
  <c r="BL28" s="1"/>
  <c r="BK29"/>
  <c r="E32" s="1"/>
  <c r="F19"/>
  <c r="G18"/>
  <c r="BM15" s="1"/>
  <c r="BM16" s="1"/>
  <c r="BL17"/>
  <c r="F20" s="1"/>
  <c r="BK67"/>
  <c r="E70" s="1"/>
  <c r="F68"/>
  <c r="BL65" s="1"/>
  <c r="BL66" s="1"/>
  <c r="E69"/>
  <c r="E25"/>
  <c r="BK23"/>
  <c r="E26" s="1"/>
  <c r="F24"/>
  <c r="BL21" s="1"/>
  <c r="BL22" s="1"/>
  <c r="E37"/>
  <c r="F36"/>
  <c r="BL33" s="1"/>
  <c r="BL34" s="1"/>
  <c r="BK35"/>
  <c r="E38" s="1"/>
  <c r="E75"/>
  <c r="BK73"/>
  <c r="E76" s="1"/>
  <c r="F74"/>
  <c r="BL71" s="1"/>
  <c r="BL72" s="1"/>
  <c r="BL76"/>
  <c r="BL77" s="1"/>
  <c r="BK78"/>
  <c r="BK79" s="1"/>
  <c r="E57"/>
  <c r="F56"/>
  <c r="BL53" s="1"/>
  <c r="BL54" s="1"/>
  <c r="BK55"/>
  <c r="E58" s="1"/>
  <c r="E51"/>
  <c r="F50"/>
  <c r="BL47" s="1"/>
  <c r="BL48" s="1"/>
  <c r="BK49"/>
  <c r="E52" s="1"/>
  <c r="E45"/>
  <c r="BK43"/>
  <c r="E46" s="1"/>
  <c r="F44"/>
  <c r="BL41" s="1"/>
  <c r="BL42" s="1"/>
  <c r="E63"/>
  <c r="F62"/>
  <c r="BL59" s="1"/>
  <c r="BL60" s="1"/>
  <c r="BK61"/>
  <c r="E64" s="1"/>
  <c r="BL6" i="5"/>
  <c r="BL7" s="1"/>
  <c r="BL8" s="1"/>
  <c r="BL41" i="3"/>
  <c r="BL42" s="1"/>
  <c r="BL43" s="1"/>
  <c r="BK44"/>
  <c r="T5" i="5"/>
  <c r="T6" s="1"/>
  <c r="T7" s="1"/>
  <c r="T8" s="1"/>
  <c r="T9" s="1"/>
  <c r="T10" s="1"/>
  <c r="T11" s="1"/>
  <c r="T12" s="1"/>
  <c r="T13" s="1"/>
  <c r="T14" s="1"/>
  <c r="T15" s="1"/>
  <c r="T16" s="1"/>
  <c r="T17" s="1"/>
  <c r="T18" s="1"/>
  <c r="T19" s="1"/>
  <c r="T20" s="1"/>
  <c r="T21" s="1"/>
  <c r="T22" s="1"/>
  <c r="T23" s="1"/>
  <c r="V3"/>
  <c r="BJ9"/>
  <c r="U4" s="1"/>
  <c r="Q28" i="3"/>
  <c r="BF29"/>
  <c r="Q29" s="1"/>
  <c r="R27"/>
  <c r="BG27" s="1"/>
  <c r="BG28" s="1"/>
  <c r="BG38"/>
  <c r="R38" s="1"/>
  <c r="S36"/>
  <c r="BH36" s="1"/>
  <c r="BH37" s="1"/>
  <c r="R37"/>
  <c r="BF17"/>
  <c r="Q17" s="1"/>
  <c r="R15"/>
  <c r="BG15" s="1"/>
  <c r="BG16" s="1"/>
  <c r="Q16"/>
  <c r="Q13"/>
  <c r="R12"/>
  <c r="BG12" s="1"/>
  <c r="BG13" s="1"/>
  <c r="BF14"/>
  <c r="Q14" s="1"/>
  <c r="R4"/>
  <c r="BG5"/>
  <c r="R5" s="1"/>
  <c r="S3"/>
  <c r="BH3" s="1"/>
  <c r="BH4" s="1"/>
  <c r="BF32"/>
  <c r="Q32" s="1"/>
  <c r="Q31"/>
  <c r="R30"/>
  <c r="BG30" s="1"/>
  <c r="BG31" s="1"/>
  <c r="S18"/>
  <c r="BH18" s="1"/>
  <c r="BH19" s="1"/>
  <c r="R19"/>
  <c r="BG20"/>
  <c r="R20" s="1"/>
  <c r="BG23"/>
  <c r="R23" s="1"/>
  <c r="R22"/>
  <c r="S21"/>
  <c r="BH21" s="1"/>
  <c r="BH22" s="1"/>
  <c r="BF11"/>
  <c r="Q11" s="1"/>
  <c r="Q10"/>
  <c r="R9"/>
  <c r="BG9" s="1"/>
  <c r="BG10" s="1"/>
  <c r="BF26"/>
  <c r="Q26" s="1"/>
  <c r="R24"/>
  <c r="BG24" s="1"/>
  <c r="BG25" s="1"/>
  <c r="Q25"/>
  <c r="BG8"/>
  <c r="R8" s="1"/>
  <c r="R7"/>
  <c r="S6"/>
  <c r="BH6" s="1"/>
  <c r="BH7" s="1"/>
  <c r="S33"/>
  <c r="BH33" s="1"/>
  <c r="BH34" s="1"/>
  <c r="R34"/>
  <c r="BG35"/>
  <c r="R35" s="1"/>
  <c r="BL5" i="8" l="1"/>
  <c r="F8" s="1"/>
  <c r="G6"/>
  <c r="BM3" s="1"/>
  <c r="BM4" s="1"/>
  <c r="F7"/>
  <c r="F63"/>
  <c r="BL61"/>
  <c r="F64" s="1"/>
  <c r="G62"/>
  <c r="BM59" s="1"/>
  <c r="BM60" s="1"/>
  <c r="G56"/>
  <c r="BM53" s="1"/>
  <c r="BM54" s="1"/>
  <c r="BL55"/>
  <c r="F58" s="1"/>
  <c r="F57"/>
  <c r="G74"/>
  <c r="BM71" s="1"/>
  <c r="BM72" s="1"/>
  <c r="F75"/>
  <c r="BL73"/>
  <c r="F76" s="1"/>
  <c r="F37"/>
  <c r="BL35"/>
  <c r="F38" s="1"/>
  <c r="G36"/>
  <c r="BM33" s="1"/>
  <c r="BM34" s="1"/>
  <c r="F31"/>
  <c r="BL29"/>
  <c r="F32" s="1"/>
  <c r="G30"/>
  <c r="BM27" s="1"/>
  <c r="BM28" s="1"/>
  <c r="BM76"/>
  <c r="BM77" s="1"/>
  <c r="BL78"/>
  <c r="BL79" s="1"/>
  <c r="G44"/>
  <c r="BM41" s="1"/>
  <c r="BM42" s="1"/>
  <c r="F45"/>
  <c r="BL43"/>
  <c r="F46" s="1"/>
  <c r="F51"/>
  <c r="G50"/>
  <c r="BM47" s="1"/>
  <c r="BM48" s="1"/>
  <c r="BL49"/>
  <c r="F52" s="1"/>
  <c r="F25"/>
  <c r="G24"/>
  <c r="BM21" s="1"/>
  <c r="BM22" s="1"/>
  <c r="BL23"/>
  <c r="F26" s="1"/>
  <c r="BL67"/>
  <c r="F70" s="1"/>
  <c r="G68"/>
  <c r="BM65" s="1"/>
  <c r="BM66" s="1"/>
  <c r="F69"/>
  <c r="G12"/>
  <c r="BM9" s="1"/>
  <c r="BM10" s="1"/>
  <c r="F13"/>
  <c r="BL11"/>
  <c r="F14" s="1"/>
  <c r="BM17"/>
  <c r="G20" s="1"/>
  <c r="G19"/>
  <c r="H18"/>
  <c r="BN15" s="1"/>
  <c r="BN16" s="1"/>
  <c r="BM6" i="5"/>
  <c r="BM7" s="1"/>
  <c r="BM8" s="1"/>
  <c r="BL44" i="3"/>
  <c r="BM41"/>
  <c r="BM42" s="1"/>
  <c r="BM43" s="1"/>
  <c r="U5" i="5"/>
  <c r="U6" s="1"/>
  <c r="U7" s="1"/>
  <c r="U8" s="1"/>
  <c r="U9" s="1"/>
  <c r="U10" s="1"/>
  <c r="U11" s="1"/>
  <c r="U12" s="1"/>
  <c r="U13" s="1"/>
  <c r="U14" s="1"/>
  <c r="U15" s="1"/>
  <c r="U16" s="1"/>
  <c r="U17" s="1"/>
  <c r="U18" s="1"/>
  <c r="U19" s="1"/>
  <c r="U20" s="1"/>
  <c r="U21" s="1"/>
  <c r="U22" s="1"/>
  <c r="U23" s="1"/>
  <c r="BK9"/>
  <c r="V4" s="1"/>
  <c r="W3"/>
  <c r="R28" i="3"/>
  <c r="S27"/>
  <c r="BH27" s="1"/>
  <c r="BH28" s="1"/>
  <c r="BG29"/>
  <c r="R29" s="1"/>
  <c r="R16"/>
  <c r="BG17"/>
  <c r="R17" s="1"/>
  <c r="S15"/>
  <c r="BH15" s="1"/>
  <c r="BH16" s="1"/>
  <c r="S37"/>
  <c r="BH38"/>
  <c r="S38" s="1"/>
  <c r="T36"/>
  <c r="BI36" s="1"/>
  <c r="BI37" s="1"/>
  <c r="BG32"/>
  <c r="R32" s="1"/>
  <c r="S30"/>
  <c r="BH30" s="1"/>
  <c r="BH31" s="1"/>
  <c r="R31"/>
  <c r="BH5"/>
  <c r="S5" s="1"/>
  <c r="T3"/>
  <c r="BI3" s="1"/>
  <c r="BI4" s="1"/>
  <c r="S4"/>
  <c r="BG14"/>
  <c r="R14" s="1"/>
  <c r="S12"/>
  <c r="BH12" s="1"/>
  <c r="BH13" s="1"/>
  <c r="R13"/>
  <c r="BH23"/>
  <c r="S23" s="1"/>
  <c r="S22"/>
  <c r="T21"/>
  <c r="BI21" s="1"/>
  <c r="BI22" s="1"/>
  <c r="S19"/>
  <c r="T18"/>
  <c r="BI18" s="1"/>
  <c r="BI19" s="1"/>
  <c r="BH20"/>
  <c r="S20" s="1"/>
  <c r="BH35"/>
  <c r="S35" s="1"/>
  <c r="T33"/>
  <c r="BI33" s="1"/>
  <c r="BI34" s="1"/>
  <c r="S34"/>
  <c r="S7"/>
  <c r="BH8"/>
  <c r="S8" s="1"/>
  <c r="T6"/>
  <c r="BI6" s="1"/>
  <c r="BI7" s="1"/>
  <c r="S24"/>
  <c r="BH24" s="1"/>
  <c r="BH25" s="1"/>
  <c r="R25"/>
  <c r="BG26"/>
  <c r="R26" s="1"/>
  <c r="S9"/>
  <c r="BH9" s="1"/>
  <c r="BH10" s="1"/>
  <c r="BG11"/>
  <c r="R11" s="1"/>
  <c r="R10"/>
  <c r="T4" l="1"/>
  <c r="BI5"/>
  <c r="T5" s="1"/>
  <c r="H6" i="8"/>
  <c r="BN3" s="1"/>
  <c r="BN4" s="1"/>
  <c r="G7"/>
  <c r="BM5"/>
  <c r="G8" s="1"/>
  <c r="G25"/>
  <c r="H24"/>
  <c r="BN21" s="1"/>
  <c r="BN22" s="1"/>
  <c r="BM23"/>
  <c r="G26" s="1"/>
  <c r="H12"/>
  <c r="BN9" s="1"/>
  <c r="BN10" s="1"/>
  <c r="G13"/>
  <c r="BM11"/>
  <c r="G14" s="1"/>
  <c r="BM49"/>
  <c r="G52" s="1"/>
  <c r="G51"/>
  <c r="H50"/>
  <c r="BN47" s="1"/>
  <c r="BN48" s="1"/>
  <c r="H44"/>
  <c r="BN41" s="1"/>
  <c r="BN42" s="1"/>
  <c r="G45"/>
  <c r="BM43"/>
  <c r="G46" s="1"/>
  <c r="I18"/>
  <c r="BO15" s="1"/>
  <c r="BO16" s="1"/>
  <c r="BN17"/>
  <c r="H20" s="1"/>
  <c r="H19"/>
  <c r="BM29"/>
  <c r="G32" s="1"/>
  <c r="G31"/>
  <c r="H30"/>
  <c r="BN27" s="1"/>
  <c r="BN28" s="1"/>
  <c r="H74"/>
  <c r="BN71" s="1"/>
  <c r="BN72" s="1"/>
  <c r="G75"/>
  <c r="BM73"/>
  <c r="G76" s="1"/>
  <c r="G69"/>
  <c r="BM67"/>
  <c r="G70" s="1"/>
  <c r="H68"/>
  <c r="BN65" s="1"/>
  <c r="BN66" s="1"/>
  <c r="BM78"/>
  <c r="BM79" s="1"/>
  <c r="BN76"/>
  <c r="BN77" s="1"/>
  <c r="BM35"/>
  <c r="G38" s="1"/>
  <c r="G37"/>
  <c r="H36"/>
  <c r="BN33" s="1"/>
  <c r="BN34" s="1"/>
  <c r="G57"/>
  <c r="BM55"/>
  <c r="G58" s="1"/>
  <c r="H56"/>
  <c r="BN53" s="1"/>
  <c r="BN54" s="1"/>
  <c r="G63"/>
  <c r="BM61"/>
  <c r="G64" s="1"/>
  <c r="H62"/>
  <c r="BN59" s="1"/>
  <c r="BN60" s="1"/>
  <c r="BN6" i="5"/>
  <c r="BN7" s="1"/>
  <c r="BN8" s="1"/>
  <c r="BN41" i="3"/>
  <c r="BN42" s="1"/>
  <c r="BN43" s="1"/>
  <c r="BM44"/>
  <c r="X3" i="5"/>
  <c r="BL9"/>
  <c r="W4" s="1"/>
  <c r="V5"/>
  <c r="V6" s="1"/>
  <c r="V7" s="1"/>
  <c r="V8" s="1"/>
  <c r="V9" s="1"/>
  <c r="V10" s="1"/>
  <c r="V11" s="1"/>
  <c r="V12" s="1"/>
  <c r="V13" s="1"/>
  <c r="V14" s="1"/>
  <c r="V15" s="1"/>
  <c r="V16" s="1"/>
  <c r="V17" s="1"/>
  <c r="V18" s="1"/>
  <c r="V19" s="1"/>
  <c r="V20" s="1"/>
  <c r="V21" s="1"/>
  <c r="V22" s="1"/>
  <c r="V23" s="1"/>
  <c r="T27" i="3"/>
  <c r="BI27" s="1"/>
  <c r="BI28" s="1"/>
  <c r="BH29"/>
  <c r="S29" s="1"/>
  <c r="S28"/>
  <c r="U36"/>
  <c r="BJ36" s="1"/>
  <c r="BJ37" s="1"/>
  <c r="T37"/>
  <c r="BI38"/>
  <c r="T38" s="1"/>
  <c r="S16"/>
  <c r="T15"/>
  <c r="BI15" s="1"/>
  <c r="BI16" s="1"/>
  <c r="BH17"/>
  <c r="S17" s="1"/>
  <c r="U3"/>
  <c r="BJ3" s="1"/>
  <c r="BJ4" s="1"/>
  <c r="S31"/>
  <c r="T30"/>
  <c r="BI30" s="1"/>
  <c r="BI31" s="1"/>
  <c r="BH32"/>
  <c r="S32" s="1"/>
  <c r="T12"/>
  <c r="BI12" s="1"/>
  <c r="BI13" s="1"/>
  <c r="S13"/>
  <c r="BH14"/>
  <c r="S14" s="1"/>
  <c r="BH26"/>
  <c r="S26" s="1"/>
  <c r="S25"/>
  <c r="T24"/>
  <c r="BI24" s="1"/>
  <c r="BI25" s="1"/>
  <c r="S10"/>
  <c r="T9"/>
  <c r="BI9" s="1"/>
  <c r="BI10" s="1"/>
  <c r="BH11"/>
  <c r="S11" s="1"/>
  <c r="BI8"/>
  <c r="T8" s="1"/>
  <c r="T7"/>
  <c r="U6"/>
  <c r="BJ6" s="1"/>
  <c r="BJ7" s="1"/>
  <c r="U33"/>
  <c r="BJ33" s="1"/>
  <c r="BJ34" s="1"/>
  <c r="BI35"/>
  <c r="T35" s="1"/>
  <c r="T34"/>
  <c r="T19"/>
  <c r="U18"/>
  <c r="BJ18" s="1"/>
  <c r="BJ19" s="1"/>
  <c r="BI20"/>
  <c r="T20" s="1"/>
  <c r="U21"/>
  <c r="BJ21" s="1"/>
  <c r="BJ22" s="1"/>
  <c r="T22"/>
  <c r="BI23"/>
  <c r="T23" s="1"/>
  <c r="BN5" i="8" l="1"/>
  <c r="H8" s="1"/>
  <c r="I6"/>
  <c r="BO3" s="1"/>
  <c r="BO4" s="1"/>
  <c r="H7"/>
  <c r="BN23"/>
  <c r="H26" s="1"/>
  <c r="H25"/>
  <c r="I24"/>
  <c r="BO21" s="1"/>
  <c r="BO22" s="1"/>
  <c r="I36"/>
  <c r="BO33" s="1"/>
  <c r="BO34" s="1"/>
  <c r="BN35"/>
  <c r="H38" s="1"/>
  <c r="H37"/>
  <c r="I19"/>
  <c r="J18"/>
  <c r="BP15" s="1"/>
  <c r="BP16" s="1"/>
  <c r="BO17"/>
  <c r="I20" s="1"/>
  <c r="I50"/>
  <c r="BO47" s="1"/>
  <c r="BO48" s="1"/>
  <c r="BN49"/>
  <c r="H52" s="1"/>
  <c r="H51"/>
  <c r="BN43"/>
  <c r="H46" s="1"/>
  <c r="I44"/>
  <c r="BO41" s="1"/>
  <c r="BO42" s="1"/>
  <c r="H45"/>
  <c r="BN73"/>
  <c r="H76" s="1"/>
  <c r="I74"/>
  <c r="BO71" s="1"/>
  <c r="BO72" s="1"/>
  <c r="H75"/>
  <c r="BN78"/>
  <c r="BN79" s="1"/>
  <c r="BO76"/>
  <c r="BO77" s="1"/>
  <c r="BN29"/>
  <c r="H32" s="1"/>
  <c r="H31"/>
  <c r="I30"/>
  <c r="BO27" s="1"/>
  <c r="BO28" s="1"/>
  <c r="I62"/>
  <c r="BO59" s="1"/>
  <c r="BO60" s="1"/>
  <c r="BN61"/>
  <c r="H64" s="1"/>
  <c r="H63"/>
  <c r="BN55"/>
  <c r="H58" s="1"/>
  <c r="H57"/>
  <c r="I56"/>
  <c r="BO53" s="1"/>
  <c r="BO54" s="1"/>
  <c r="BN67"/>
  <c r="H70" s="1"/>
  <c r="I68"/>
  <c r="BO65" s="1"/>
  <c r="BO66" s="1"/>
  <c r="H69"/>
  <c r="BN11"/>
  <c r="H14" s="1"/>
  <c r="I12"/>
  <c r="BO9" s="1"/>
  <c r="BO10" s="1"/>
  <c r="H13"/>
  <c r="BO6" i="5"/>
  <c r="BO7" s="1"/>
  <c r="BO8" s="1"/>
  <c r="BO41" i="3"/>
  <c r="BO42" s="1"/>
  <c r="BO43" s="1"/>
  <c r="BN44"/>
  <c r="BM9" i="5"/>
  <c r="X4" s="1"/>
  <c r="Y3"/>
  <c r="W5"/>
  <c r="W6" s="1"/>
  <c r="W7" s="1"/>
  <c r="W8" s="1"/>
  <c r="W9" s="1"/>
  <c r="W10" s="1"/>
  <c r="W11" s="1"/>
  <c r="W12" s="1"/>
  <c r="W13" s="1"/>
  <c r="W14" s="1"/>
  <c r="W15" s="1"/>
  <c r="W16" s="1"/>
  <c r="W17" s="1"/>
  <c r="W18" s="1"/>
  <c r="W19" s="1"/>
  <c r="W20" s="1"/>
  <c r="W21" s="1"/>
  <c r="W22" s="1"/>
  <c r="W23" s="1"/>
  <c r="BI29" i="3"/>
  <c r="T29" s="1"/>
  <c r="U27"/>
  <c r="BJ27" s="1"/>
  <c r="BJ28" s="1"/>
  <c r="T28"/>
  <c r="BI17"/>
  <c r="T17" s="1"/>
  <c r="T16"/>
  <c r="U15"/>
  <c r="BJ15" s="1"/>
  <c r="BJ16" s="1"/>
  <c r="BJ38"/>
  <c r="U38" s="1"/>
  <c r="V36"/>
  <c r="BK36" s="1"/>
  <c r="BK37" s="1"/>
  <c r="U37"/>
  <c r="U30"/>
  <c r="BJ30" s="1"/>
  <c r="BJ31" s="1"/>
  <c r="T31"/>
  <c r="BI32"/>
  <c r="T32" s="1"/>
  <c r="T13"/>
  <c r="BI14"/>
  <c r="T14" s="1"/>
  <c r="U12"/>
  <c r="BJ12" s="1"/>
  <c r="BJ13" s="1"/>
  <c r="BJ5"/>
  <c r="U5" s="1"/>
  <c r="U4"/>
  <c r="V3"/>
  <c r="BK3" s="1"/>
  <c r="BK4" s="1"/>
  <c r="U7"/>
  <c r="V6"/>
  <c r="BK6" s="1"/>
  <c r="BK7" s="1"/>
  <c r="BJ8"/>
  <c r="U8" s="1"/>
  <c r="BI11"/>
  <c r="T11" s="1"/>
  <c r="U9"/>
  <c r="BJ9" s="1"/>
  <c r="BJ10" s="1"/>
  <c r="T10"/>
  <c r="V21"/>
  <c r="BK21" s="1"/>
  <c r="BK22" s="1"/>
  <c r="BJ23"/>
  <c r="U23" s="1"/>
  <c r="U22"/>
  <c r="BJ20"/>
  <c r="U20" s="1"/>
  <c r="U19"/>
  <c r="V18"/>
  <c r="BK18" s="1"/>
  <c r="BK19" s="1"/>
  <c r="U34"/>
  <c r="BJ35"/>
  <c r="U35" s="1"/>
  <c r="V33"/>
  <c r="BK33" s="1"/>
  <c r="BK34" s="1"/>
  <c r="U24"/>
  <c r="BJ24" s="1"/>
  <c r="BJ25" s="1"/>
  <c r="BI26"/>
  <c r="T26" s="1"/>
  <c r="T25"/>
  <c r="J6" i="8" l="1"/>
  <c r="BP3" s="1"/>
  <c r="BP4" s="1"/>
  <c r="I7"/>
  <c r="BO5"/>
  <c r="I8" s="1"/>
  <c r="I13"/>
  <c r="BO11"/>
  <c r="I14" s="1"/>
  <c r="J12"/>
  <c r="BP9" s="1"/>
  <c r="BP10" s="1"/>
  <c r="I45"/>
  <c r="BO43"/>
  <c r="I46" s="1"/>
  <c r="J44"/>
  <c r="BP41" s="1"/>
  <c r="BP42" s="1"/>
  <c r="I51"/>
  <c r="BO49"/>
  <c r="I52" s="1"/>
  <c r="J50"/>
  <c r="BP47" s="1"/>
  <c r="BP48" s="1"/>
  <c r="BO67"/>
  <c r="I70" s="1"/>
  <c r="J68"/>
  <c r="BP65" s="1"/>
  <c r="BP66" s="1"/>
  <c r="I69"/>
  <c r="I31"/>
  <c r="J30"/>
  <c r="BP27" s="1"/>
  <c r="BP28" s="1"/>
  <c r="BO29"/>
  <c r="I32" s="1"/>
  <c r="I63"/>
  <c r="BO61"/>
  <c r="I64" s="1"/>
  <c r="J62"/>
  <c r="BP59" s="1"/>
  <c r="BP60" s="1"/>
  <c r="BP76"/>
  <c r="BP77" s="1"/>
  <c r="BO78"/>
  <c r="BO79" s="1"/>
  <c r="J19"/>
  <c r="K18"/>
  <c r="BQ15" s="1"/>
  <c r="BQ16" s="1"/>
  <c r="BP17"/>
  <c r="J20" s="1"/>
  <c r="I37"/>
  <c r="J36"/>
  <c r="BP33" s="1"/>
  <c r="BP34" s="1"/>
  <c r="BO35"/>
  <c r="I38" s="1"/>
  <c r="BO23"/>
  <c r="I26" s="1"/>
  <c r="I25"/>
  <c r="J24"/>
  <c r="BP21" s="1"/>
  <c r="BP22" s="1"/>
  <c r="I57"/>
  <c r="J56"/>
  <c r="BP53" s="1"/>
  <c r="BP54" s="1"/>
  <c r="BO55"/>
  <c r="I58" s="1"/>
  <c r="I75"/>
  <c r="BO73"/>
  <c r="I76" s="1"/>
  <c r="J74"/>
  <c r="BP71" s="1"/>
  <c r="BP72" s="1"/>
  <c r="BP6" i="5"/>
  <c r="BP7" s="1"/>
  <c r="BP8" s="1"/>
  <c r="BP41" i="3"/>
  <c r="BP42" s="1"/>
  <c r="BP43" s="1"/>
  <c r="BO44"/>
  <c r="X5" i="5"/>
  <c r="X6" s="1"/>
  <c r="X7" s="1"/>
  <c r="X8" s="1"/>
  <c r="X9" s="1"/>
  <c r="X10" s="1"/>
  <c r="X11" s="1"/>
  <c r="X12" s="1"/>
  <c r="X13" s="1"/>
  <c r="X14" s="1"/>
  <c r="X15" s="1"/>
  <c r="X16" s="1"/>
  <c r="X17" s="1"/>
  <c r="X18" s="1"/>
  <c r="X19" s="1"/>
  <c r="X20" s="1"/>
  <c r="X21" s="1"/>
  <c r="X22" s="1"/>
  <c r="X23" s="1"/>
  <c r="BN9"/>
  <c r="Y4" s="1"/>
  <c r="Z3"/>
  <c r="BJ29" i="3"/>
  <c r="U29" s="1"/>
  <c r="V27"/>
  <c r="BK27" s="1"/>
  <c r="BK28" s="1"/>
  <c r="U28"/>
  <c r="BK38"/>
  <c r="V38" s="1"/>
  <c r="V37"/>
  <c r="W36"/>
  <c r="BL36" s="1"/>
  <c r="BL37" s="1"/>
  <c r="U16"/>
  <c r="BJ17"/>
  <c r="U17" s="1"/>
  <c r="V15"/>
  <c r="BK15" s="1"/>
  <c r="BK16" s="1"/>
  <c r="V4"/>
  <c r="W3"/>
  <c r="BL3" s="1"/>
  <c r="BL4" s="1"/>
  <c r="BK5"/>
  <c r="V5" s="1"/>
  <c r="V30"/>
  <c r="BK30" s="1"/>
  <c r="BK31" s="1"/>
  <c r="U31"/>
  <c r="BJ32"/>
  <c r="U32" s="1"/>
  <c r="BJ14"/>
  <c r="U14" s="1"/>
  <c r="V12"/>
  <c r="BK12" s="1"/>
  <c r="BK13" s="1"/>
  <c r="U13"/>
  <c r="W18"/>
  <c r="BL18" s="1"/>
  <c r="BL19" s="1"/>
  <c r="V19"/>
  <c r="BK20"/>
  <c r="V20" s="1"/>
  <c r="W6"/>
  <c r="BL6" s="1"/>
  <c r="BL7" s="1"/>
  <c r="V7"/>
  <c r="BK8"/>
  <c r="V8" s="1"/>
  <c r="BJ26"/>
  <c r="U26" s="1"/>
  <c r="U25"/>
  <c r="V24"/>
  <c r="BK24" s="1"/>
  <c r="BK25" s="1"/>
  <c r="W33"/>
  <c r="BL33" s="1"/>
  <c r="BL34" s="1"/>
  <c r="V34"/>
  <c r="BK35"/>
  <c r="V35" s="1"/>
  <c r="BK23"/>
  <c r="V23" s="1"/>
  <c r="V22"/>
  <c r="W21"/>
  <c r="BL21" s="1"/>
  <c r="BL22" s="1"/>
  <c r="U10"/>
  <c r="V9"/>
  <c r="BK9" s="1"/>
  <c r="BK10" s="1"/>
  <c r="BJ11"/>
  <c r="U11" s="1"/>
  <c r="K6" i="8" l="1"/>
  <c r="BQ3" s="1"/>
  <c r="BQ4" s="1"/>
  <c r="J7"/>
  <c r="BP5"/>
  <c r="J8" s="1"/>
  <c r="BQ17"/>
  <c r="K20" s="1"/>
  <c r="K19"/>
  <c r="L18"/>
  <c r="BR15" s="1"/>
  <c r="BR16" s="1"/>
  <c r="J63"/>
  <c r="BP61"/>
  <c r="J64" s="1"/>
  <c r="K62"/>
  <c r="BQ59" s="1"/>
  <c r="BQ60" s="1"/>
  <c r="K30"/>
  <c r="BQ27" s="1"/>
  <c r="BQ28" s="1"/>
  <c r="J31"/>
  <c r="BP29"/>
  <c r="J32" s="1"/>
  <c r="J51"/>
  <c r="K50"/>
  <c r="BQ47" s="1"/>
  <c r="BQ48" s="1"/>
  <c r="BP49"/>
  <c r="J52" s="1"/>
  <c r="BQ76"/>
  <c r="BQ77" s="1"/>
  <c r="BP78"/>
  <c r="BP79" s="1"/>
  <c r="BP67"/>
  <c r="J70" s="1"/>
  <c r="K68"/>
  <c r="BQ65" s="1"/>
  <c r="BQ66" s="1"/>
  <c r="J69"/>
  <c r="K44"/>
  <c r="BQ41" s="1"/>
  <c r="BQ42" s="1"/>
  <c r="J45"/>
  <c r="BP43"/>
  <c r="J46" s="1"/>
  <c r="K12"/>
  <c r="BQ9" s="1"/>
  <c r="BQ10" s="1"/>
  <c r="J13"/>
  <c r="BP11"/>
  <c r="J14" s="1"/>
  <c r="K74"/>
  <c r="BQ71" s="1"/>
  <c r="BQ72" s="1"/>
  <c r="J75"/>
  <c r="BP73"/>
  <c r="J76" s="1"/>
  <c r="K56"/>
  <c r="BQ53" s="1"/>
  <c r="BQ54" s="1"/>
  <c r="J57"/>
  <c r="BP55"/>
  <c r="J58" s="1"/>
  <c r="J25"/>
  <c r="K24"/>
  <c r="BQ21" s="1"/>
  <c r="BQ22" s="1"/>
  <c r="BP23"/>
  <c r="J26" s="1"/>
  <c r="J37"/>
  <c r="BP35"/>
  <c r="J38" s="1"/>
  <c r="K36"/>
  <c r="BQ33" s="1"/>
  <c r="BQ34" s="1"/>
  <c r="BQ6" i="5"/>
  <c r="BQ7" s="1"/>
  <c r="BQ8" s="1"/>
  <c r="BP44" i="3"/>
  <c r="BQ41"/>
  <c r="BQ42" s="1"/>
  <c r="BQ43" s="1"/>
  <c r="BO9" i="5"/>
  <c r="Z4" s="1"/>
  <c r="AA3"/>
  <c r="Y5"/>
  <c r="Y6" s="1"/>
  <c r="Y7" s="1"/>
  <c r="Y8" s="1"/>
  <c r="Y9" s="1"/>
  <c r="Y10" s="1"/>
  <c r="Y11" s="1"/>
  <c r="Y12" s="1"/>
  <c r="Y13" s="1"/>
  <c r="Y14" s="1"/>
  <c r="Y15" s="1"/>
  <c r="Y16" s="1"/>
  <c r="Y17" s="1"/>
  <c r="Y18" s="1"/>
  <c r="Y19" s="1"/>
  <c r="Y20" s="1"/>
  <c r="Y21" s="1"/>
  <c r="Y22" s="1"/>
  <c r="Y23" s="1"/>
  <c r="BK29" i="3"/>
  <c r="V29" s="1"/>
  <c r="W27"/>
  <c r="BL27" s="1"/>
  <c r="BL28" s="1"/>
  <c r="V28"/>
  <c r="W15"/>
  <c r="BL15" s="1"/>
  <c r="BL16" s="1"/>
  <c r="V16"/>
  <c r="BK17"/>
  <c r="V17" s="1"/>
  <c r="BL38"/>
  <c r="W38" s="1"/>
  <c r="X36"/>
  <c r="BM36" s="1"/>
  <c r="BM37" s="1"/>
  <c r="W37"/>
  <c r="W4"/>
  <c r="X3"/>
  <c r="BM3" s="1"/>
  <c r="BM4" s="1"/>
  <c r="BL5"/>
  <c r="W5" s="1"/>
  <c r="BK14"/>
  <c r="V14" s="1"/>
  <c r="V13"/>
  <c r="W12"/>
  <c r="BL12" s="1"/>
  <c r="BL13" s="1"/>
  <c r="BK32"/>
  <c r="V32" s="1"/>
  <c r="W30"/>
  <c r="BL30" s="1"/>
  <c r="BL31" s="1"/>
  <c r="V31"/>
  <c r="W9"/>
  <c r="BL9" s="1"/>
  <c r="BL10" s="1"/>
  <c r="BK11"/>
  <c r="V11" s="1"/>
  <c r="V10"/>
  <c r="W24"/>
  <c r="BL24" s="1"/>
  <c r="BL25" s="1"/>
  <c r="V25"/>
  <c r="BK26"/>
  <c r="V26" s="1"/>
  <c r="BL23"/>
  <c r="W23" s="1"/>
  <c r="W22"/>
  <c r="X21"/>
  <c r="BM21" s="1"/>
  <c r="BM22" s="1"/>
  <c r="BL35"/>
  <c r="W35" s="1"/>
  <c r="X33"/>
  <c r="BM33" s="1"/>
  <c r="BM34" s="1"/>
  <c r="W34"/>
  <c r="W7"/>
  <c r="BL8"/>
  <c r="W8" s="1"/>
  <c r="X6"/>
  <c r="BM6" s="1"/>
  <c r="BM7" s="1"/>
  <c r="BL20"/>
  <c r="W20" s="1"/>
  <c r="W19"/>
  <c r="X18"/>
  <c r="BM18" s="1"/>
  <c r="BM19" s="1"/>
  <c r="L6" i="8" l="1"/>
  <c r="BR3" s="1"/>
  <c r="BR4" s="1"/>
  <c r="K7"/>
  <c r="BQ5"/>
  <c r="K8" s="1"/>
  <c r="L12"/>
  <c r="BR9" s="1"/>
  <c r="BR10" s="1"/>
  <c r="K13"/>
  <c r="BQ11"/>
  <c r="K14" s="1"/>
  <c r="BQ78"/>
  <c r="BQ79" s="1"/>
  <c r="BR76"/>
  <c r="BR77" s="1"/>
  <c r="L44"/>
  <c r="BR41" s="1"/>
  <c r="BR42" s="1"/>
  <c r="K45"/>
  <c r="BQ43"/>
  <c r="K46" s="1"/>
  <c r="K63"/>
  <c r="L62"/>
  <c r="BR59" s="1"/>
  <c r="BR60" s="1"/>
  <c r="BQ61"/>
  <c r="K64" s="1"/>
  <c r="BQ35"/>
  <c r="K38" s="1"/>
  <c r="K37"/>
  <c r="L36"/>
  <c r="BR33" s="1"/>
  <c r="BR34" s="1"/>
  <c r="K25"/>
  <c r="L24"/>
  <c r="BR21" s="1"/>
  <c r="BR22" s="1"/>
  <c r="BQ23"/>
  <c r="K26" s="1"/>
  <c r="BQ55"/>
  <c r="K58" s="1"/>
  <c r="L56"/>
  <c r="BR53" s="1"/>
  <c r="BR54" s="1"/>
  <c r="K57"/>
  <c r="BQ49"/>
  <c r="K52" s="1"/>
  <c r="K51"/>
  <c r="L50"/>
  <c r="BR47" s="1"/>
  <c r="BR48" s="1"/>
  <c r="BQ29"/>
  <c r="K32" s="1"/>
  <c r="L30"/>
  <c r="BR27" s="1"/>
  <c r="BR28" s="1"/>
  <c r="K31"/>
  <c r="M18"/>
  <c r="BS15" s="1"/>
  <c r="BS16" s="1"/>
  <c r="BR17"/>
  <c r="L20" s="1"/>
  <c r="L19"/>
  <c r="L74"/>
  <c r="BR71" s="1"/>
  <c r="BR72" s="1"/>
  <c r="K75"/>
  <c r="BQ73"/>
  <c r="K76" s="1"/>
  <c r="K69"/>
  <c r="BQ67"/>
  <c r="K70" s="1"/>
  <c r="L68"/>
  <c r="BR65" s="1"/>
  <c r="BR66" s="1"/>
  <c r="BR6" i="5"/>
  <c r="BR7" s="1"/>
  <c r="BR8" s="1"/>
  <c r="BR41" i="3"/>
  <c r="BR42" s="1"/>
  <c r="BR43" s="1"/>
  <c r="BQ44"/>
  <c r="Z5" i="5"/>
  <c r="Z6" s="1"/>
  <c r="Z7" s="1"/>
  <c r="Z8" s="1"/>
  <c r="Z9" s="1"/>
  <c r="Z10" s="1"/>
  <c r="Z11" s="1"/>
  <c r="Z12" s="1"/>
  <c r="Z13" s="1"/>
  <c r="Z14" s="1"/>
  <c r="Z15" s="1"/>
  <c r="Z16" s="1"/>
  <c r="Z17" s="1"/>
  <c r="Z18" s="1"/>
  <c r="Z19" s="1"/>
  <c r="Z20" s="1"/>
  <c r="Z21" s="1"/>
  <c r="Z22" s="1"/>
  <c r="Z23" s="1"/>
  <c r="BP9"/>
  <c r="AA4" s="1"/>
  <c r="AB3"/>
  <c r="X27" i="3"/>
  <c r="BM27" s="1"/>
  <c r="BM28" s="1"/>
  <c r="BL29"/>
  <c r="W29" s="1"/>
  <c r="W28"/>
  <c r="BM38"/>
  <c r="X38" s="1"/>
  <c r="X37"/>
  <c r="Y36"/>
  <c r="BN36" s="1"/>
  <c r="BN37" s="1"/>
  <c r="X15"/>
  <c r="BM15" s="1"/>
  <c r="BM16" s="1"/>
  <c r="BL17"/>
  <c r="W17" s="1"/>
  <c r="W16"/>
  <c r="W13"/>
  <c r="X12"/>
  <c r="BM12" s="1"/>
  <c r="BM13" s="1"/>
  <c r="BL14"/>
  <c r="W14" s="1"/>
  <c r="Y3"/>
  <c r="BN3" s="1"/>
  <c r="BN4" s="1"/>
  <c r="X4"/>
  <c r="BM5"/>
  <c r="X5" s="1"/>
  <c r="BL32"/>
  <c r="W32" s="1"/>
  <c r="W31"/>
  <c r="X30"/>
  <c r="BM30" s="1"/>
  <c r="BM31" s="1"/>
  <c r="Y18"/>
  <c r="BN18" s="1"/>
  <c r="BN19" s="1"/>
  <c r="BM20"/>
  <c r="X20" s="1"/>
  <c r="X19"/>
  <c r="X34"/>
  <c r="BM35"/>
  <c r="X35" s="1"/>
  <c r="Y33"/>
  <c r="BN33" s="1"/>
  <c r="BN34" s="1"/>
  <c r="BM8"/>
  <c r="X8" s="1"/>
  <c r="X7"/>
  <c r="Y6"/>
  <c r="BN6" s="1"/>
  <c r="BN7" s="1"/>
  <c r="Y21"/>
  <c r="BN21" s="1"/>
  <c r="BN22" s="1"/>
  <c r="BM23"/>
  <c r="X23" s="1"/>
  <c r="X22"/>
  <c r="BL11"/>
  <c r="W11" s="1"/>
  <c r="X9"/>
  <c r="BM9" s="1"/>
  <c r="BM10" s="1"/>
  <c r="W10"/>
  <c r="BL26"/>
  <c r="W26" s="1"/>
  <c r="X24"/>
  <c r="BM24" s="1"/>
  <c r="BM25" s="1"/>
  <c r="W25"/>
  <c r="BR5" i="8" l="1"/>
  <c r="L8" s="1"/>
  <c r="L7"/>
  <c r="M6"/>
  <c r="BS3" s="1"/>
  <c r="BS4" s="1"/>
  <c r="BR73"/>
  <c r="L76" s="1"/>
  <c r="M74"/>
  <c r="BS71" s="1"/>
  <c r="BS72" s="1"/>
  <c r="L75"/>
  <c r="BR29"/>
  <c r="L32" s="1"/>
  <c r="L31"/>
  <c r="M30"/>
  <c r="BS27" s="1"/>
  <c r="BS28" s="1"/>
  <c r="BR78"/>
  <c r="BR79" s="1"/>
  <c r="BS76"/>
  <c r="BS77" s="1"/>
  <c r="BR11"/>
  <c r="L14" s="1"/>
  <c r="M12"/>
  <c r="BS9" s="1"/>
  <c r="BS10" s="1"/>
  <c r="L13"/>
  <c r="BR67"/>
  <c r="L70" s="1"/>
  <c r="M68"/>
  <c r="BS65" s="1"/>
  <c r="BS66" s="1"/>
  <c r="L69"/>
  <c r="M36"/>
  <c r="BS33" s="1"/>
  <c r="BS34" s="1"/>
  <c r="BR35"/>
  <c r="L38" s="1"/>
  <c r="L37"/>
  <c r="M62"/>
  <c r="BS59" s="1"/>
  <c r="BS60" s="1"/>
  <c r="BR61"/>
  <c r="L64" s="1"/>
  <c r="L63"/>
  <c r="BR43"/>
  <c r="L46" s="1"/>
  <c r="M44"/>
  <c r="BS41" s="1"/>
  <c r="BS42" s="1"/>
  <c r="L45"/>
  <c r="M19"/>
  <c r="N18"/>
  <c r="BT15" s="1"/>
  <c r="BT16" s="1"/>
  <c r="BS17"/>
  <c r="M20" s="1"/>
  <c r="M50"/>
  <c r="BS47" s="1"/>
  <c r="BS48" s="1"/>
  <c r="L51"/>
  <c r="BR49"/>
  <c r="L52" s="1"/>
  <c r="BR55"/>
  <c r="L58" s="1"/>
  <c r="L57"/>
  <c r="M56"/>
  <c r="BS53" s="1"/>
  <c r="BS54" s="1"/>
  <c r="BR23"/>
  <c r="L26" s="1"/>
  <c r="L25"/>
  <c r="M24"/>
  <c r="BS21" s="1"/>
  <c r="BS22" s="1"/>
  <c r="BS6" i="5"/>
  <c r="BS7" s="1"/>
  <c r="BS8" s="1"/>
  <c r="BS41" i="3"/>
  <c r="BR44"/>
  <c r="BQ9" i="5"/>
  <c r="AB4" s="1"/>
  <c r="AC3"/>
  <c r="AA5"/>
  <c r="AA6" s="1"/>
  <c r="AA7" s="1"/>
  <c r="AA8" s="1"/>
  <c r="AA9" s="1"/>
  <c r="AA10" s="1"/>
  <c r="AA11" s="1"/>
  <c r="AA12" s="1"/>
  <c r="AA13" s="1"/>
  <c r="AA14" s="1"/>
  <c r="AA15" s="1"/>
  <c r="AA16" s="1"/>
  <c r="AA17" s="1"/>
  <c r="AA18" s="1"/>
  <c r="AA19" s="1"/>
  <c r="AA20" s="1"/>
  <c r="AA21" s="1"/>
  <c r="AA22" s="1"/>
  <c r="AA23" s="1"/>
  <c r="Y27" i="3"/>
  <c r="BN27" s="1"/>
  <c r="BN28" s="1"/>
  <c r="X28"/>
  <c r="BM29"/>
  <c r="X29" s="1"/>
  <c r="Z36"/>
  <c r="BO36" s="1"/>
  <c r="BO37" s="1"/>
  <c r="BN38"/>
  <c r="Y38" s="1"/>
  <c r="Y37"/>
  <c r="X16"/>
  <c r="BM17"/>
  <c r="X17" s="1"/>
  <c r="Y15"/>
  <c r="BN15" s="1"/>
  <c r="BN16" s="1"/>
  <c r="X31"/>
  <c r="BM32"/>
  <c r="X32" s="1"/>
  <c r="Y30"/>
  <c r="BN30" s="1"/>
  <c r="BN31" s="1"/>
  <c r="X13"/>
  <c r="BM14"/>
  <c r="X14" s="1"/>
  <c r="Y12"/>
  <c r="BN12" s="1"/>
  <c r="BN13" s="1"/>
  <c r="BN5"/>
  <c r="Y5" s="1"/>
  <c r="Z3"/>
  <c r="BO3" s="1"/>
  <c r="BO4" s="1"/>
  <c r="Y4"/>
  <c r="Y7"/>
  <c r="Z6"/>
  <c r="BO6" s="1"/>
  <c r="BO7" s="1"/>
  <c r="BN8"/>
  <c r="Y8" s="1"/>
  <c r="Y24"/>
  <c r="BN24" s="1"/>
  <c r="BN25" s="1"/>
  <c r="BM26"/>
  <c r="X26" s="1"/>
  <c r="X25"/>
  <c r="Y9"/>
  <c r="BN9" s="1"/>
  <c r="BN10" s="1"/>
  <c r="X10"/>
  <c r="BM11"/>
  <c r="X11" s="1"/>
  <c r="Z21"/>
  <c r="BO21" s="1"/>
  <c r="BO22" s="1"/>
  <c r="BN23"/>
  <c r="Y23" s="1"/>
  <c r="Y22"/>
  <c r="BN35"/>
  <c r="Y35" s="1"/>
  <c r="Z33"/>
  <c r="BO33" s="1"/>
  <c r="BO34" s="1"/>
  <c r="Y34"/>
  <c r="BN20"/>
  <c r="Y20" s="1"/>
  <c r="Y19"/>
  <c r="Z18"/>
  <c r="BO18" s="1"/>
  <c r="BO19" s="1"/>
  <c r="BT41" l="1"/>
  <c r="BT42" s="1"/>
  <c r="BT43" s="1"/>
  <c r="BS42"/>
  <c r="BS43" s="1"/>
  <c r="BS44" s="1"/>
  <c r="BS5" i="8"/>
  <c r="M8" s="1"/>
  <c r="N6"/>
  <c r="BT3" s="1"/>
  <c r="BT4" s="1"/>
  <c r="M7"/>
  <c r="BS67"/>
  <c r="M70" s="1"/>
  <c r="M69"/>
  <c r="BS23"/>
  <c r="M26" s="1"/>
  <c r="M25"/>
  <c r="N24"/>
  <c r="BT21" s="1"/>
  <c r="BT22" s="1"/>
  <c r="M51"/>
  <c r="BS49"/>
  <c r="M52" s="1"/>
  <c r="N50"/>
  <c r="BT47" s="1"/>
  <c r="BT48" s="1"/>
  <c r="M45"/>
  <c r="BS43"/>
  <c r="M46" s="1"/>
  <c r="N44"/>
  <c r="BT41" s="1"/>
  <c r="BT42" s="1"/>
  <c r="M63"/>
  <c r="BS61"/>
  <c r="M64" s="1"/>
  <c r="N62"/>
  <c r="BT59" s="1"/>
  <c r="BT60" s="1"/>
  <c r="M13"/>
  <c r="BS11"/>
  <c r="M14" s="1"/>
  <c r="N12"/>
  <c r="BT9" s="1"/>
  <c r="BT10" s="1"/>
  <c r="M31"/>
  <c r="N30"/>
  <c r="BT27" s="1"/>
  <c r="BT28" s="1"/>
  <c r="BS29"/>
  <c r="M32" s="1"/>
  <c r="M75"/>
  <c r="BS73"/>
  <c r="M76" s="1"/>
  <c r="N74"/>
  <c r="BT71" s="1"/>
  <c r="BT72" s="1"/>
  <c r="M57"/>
  <c r="BS55"/>
  <c r="M58" s="1"/>
  <c r="N56"/>
  <c r="BT53" s="1"/>
  <c r="BT54" s="1"/>
  <c r="M37"/>
  <c r="N36"/>
  <c r="BT33" s="1"/>
  <c r="BT34" s="1"/>
  <c r="BS35"/>
  <c r="M38" s="1"/>
  <c r="N19"/>
  <c r="O18"/>
  <c r="BU15" s="1"/>
  <c r="BU16" s="1"/>
  <c r="BT17"/>
  <c r="N20" s="1"/>
  <c r="BT76"/>
  <c r="BT77" s="1"/>
  <c r="BS78"/>
  <c r="BS79" s="1"/>
  <c r="BS5" i="5"/>
  <c r="AD2" s="1"/>
  <c r="AD3" s="1"/>
  <c r="BT6"/>
  <c r="BT7" s="1"/>
  <c r="BT8" s="1"/>
  <c r="AB5"/>
  <c r="AB6" s="1"/>
  <c r="AB7" s="1"/>
  <c r="AB8" s="1"/>
  <c r="AB9" s="1"/>
  <c r="AB10" s="1"/>
  <c r="AB11" s="1"/>
  <c r="AB12" s="1"/>
  <c r="AB13" s="1"/>
  <c r="AB14" s="1"/>
  <c r="AB15" s="1"/>
  <c r="AB16" s="1"/>
  <c r="AB17" s="1"/>
  <c r="AB18" s="1"/>
  <c r="AB19" s="1"/>
  <c r="AB20" s="1"/>
  <c r="AB21" s="1"/>
  <c r="AB22" s="1"/>
  <c r="AB23" s="1"/>
  <c r="BR9"/>
  <c r="AC4" s="1"/>
  <c r="Y28" i="3"/>
  <c r="Z27"/>
  <c r="BO27" s="1"/>
  <c r="BO28" s="1"/>
  <c r="BN29"/>
  <c r="Y29" s="1"/>
  <c r="AA36"/>
  <c r="BP36" s="1"/>
  <c r="BP37" s="1"/>
  <c r="Z37"/>
  <c r="BO38"/>
  <c r="Z38" s="1"/>
  <c r="Z15"/>
  <c r="BO15" s="1"/>
  <c r="BO16" s="1"/>
  <c r="BN17"/>
  <c r="Y17" s="1"/>
  <c r="Y16"/>
  <c r="Y13"/>
  <c r="BN14"/>
  <c r="Y14" s="1"/>
  <c r="Z12"/>
  <c r="BO12" s="1"/>
  <c r="BO13" s="1"/>
  <c r="Z30"/>
  <c r="BO30" s="1"/>
  <c r="BO31" s="1"/>
  <c r="BN32"/>
  <c r="Y32" s="1"/>
  <c r="Y31"/>
  <c r="BO5"/>
  <c r="Z5" s="1"/>
  <c r="AA3"/>
  <c r="BP3" s="1"/>
  <c r="BP4" s="1"/>
  <c r="Z4"/>
  <c r="Z34"/>
  <c r="BO35"/>
  <c r="Z35" s="1"/>
  <c r="AA33"/>
  <c r="BP33" s="1"/>
  <c r="BP34" s="1"/>
  <c r="Y25"/>
  <c r="Z24"/>
  <c r="BO24" s="1"/>
  <c r="BO25" s="1"/>
  <c r="BN26"/>
  <c r="Y26" s="1"/>
  <c r="BO8"/>
  <c r="Z8" s="1"/>
  <c r="Z7"/>
  <c r="AA6"/>
  <c r="BP6" s="1"/>
  <c r="BP7" s="1"/>
  <c r="AA18"/>
  <c r="BP18" s="1"/>
  <c r="BP19" s="1"/>
  <c r="Z19"/>
  <c r="BO20"/>
  <c r="Z20" s="1"/>
  <c r="AA21"/>
  <c r="BP21" s="1"/>
  <c r="BP22" s="1"/>
  <c r="BO23"/>
  <c r="Z23" s="1"/>
  <c r="Z22"/>
  <c r="Y10"/>
  <c r="Z9"/>
  <c r="BO9" s="1"/>
  <c r="BO10" s="1"/>
  <c r="BN11"/>
  <c r="Y11" s="1"/>
  <c r="BT44" l="1"/>
  <c r="BT40"/>
  <c r="AE33" s="1"/>
  <c r="BT34" s="1"/>
  <c r="O6" i="8"/>
  <c r="BU3" s="1"/>
  <c r="BU4" s="1"/>
  <c r="BT5"/>
  <c r="N8" s="1"/>
  <c r="N7"/>
  <c r="BU17"/>
  <c r="O20" s="1"/>
  <c r="O19"/>
  <c r="O74"/>
  <c r="BU71" s="1"/>
  <c r="BU72" s="1"/>
  <c r="N75"/>
  <c r="BT73"/>
  <c r="N76" s="1"/>
  <c r="N31"/>
  <c r="O30"/>
  <c r="BU27" s="1"/>
  <c r="BU28" s="1"/>
  <c r="BT29"/>
  <c r="N32" s="1"/>
  <c r="O44"/>
  <c r="BU41" s="1"/>
  <c r="BU42" s="1"/>
  <c r="N45"/>
  <c r="BT43"/>
  <c r="N46" s="1"/>
  <c r="BS9" i="5"/>
  <c r="AD4" s="1"/>
  <c r="AD5" s="1"/>
  <c r="AD6" s="1"/>
  <c r="AD7" s="1"/>
  <c r="AD8" s="1"/>
  <c r="AD9" s="1"/>
  <c r="AD10" s="1"/>
  <c r="AD11" s="1"/>
  <c r="AD12" s="1"/>
  <c r="AD13" s="1"/>
  <c r="AD14" s="1"/>
  <c r="AD15" s="1"/>
  <c r="AD16" s="1"/>
  <c r="AD17" s="1"/>
  <c r="AD18" s="1"/>
  <c r="AD19" s="1"/>
  <c r="AD20" s="1"/>
  <c r="AD21" s="1"/>
  <c r="AD22" s="1"/>
  <c r="AD23" s="1"/>
  <c r="N37" i="8"/>
  <c r="BT35"/>
  <c r="N38" s="1"/>
  <c r="O36"/>
  <c r="BU33" s="1"/>
  <c r="BU34" s="1"/>
  <c r="BT49"/>
  <c r="N52" s="1"/>
  <c r="N51"/>
  <c r="O50"/>
  <c r="BU47" s="1"/>
  <c r="BU48" s="1"/>
  <c r="BU76"/>
  <c r="BU77" s="1"/>
  <c r="BT75"/>
  <c r="N68" s="1"/>
  <c r="BT66" s="1"/>
  <c r="BT78"/>
  <c r="BT79" s="1"/>
  <c r="O12"/>
  <c r="BU9" s="1"/>
  <c r="BU10" s="1"/>
  <c r="N13"/>
  <c r="BT11"/>
  <c r="N14" s="1"/>
  <c r="N25"/>
  <c r="O24"/>
  <c r="BU21" s="1"/>
  <c r="BU22" s="1"/>
  <c r="BT23"/>
  <c r="N26" s="1"/>
  <c r="O56"/>
  <c r="BU53" s="1"/>
  <c r="BU54" s="1"/>
  <c r="N57"/>
  <c r="BT55"/>
  <c r="N58" s="1"/>
  <c r="N63"/>
  <c r="BT61"/>
  <c r="N64" s="1"/>
  <c r="O62"/>
  <c r="BU59" s="1"/>
  <c r="BU60" s="1"/>
  <c r="BT5" i="5"/>
  <c r="AE2" s="1"/>
  <c r="AE3" s="1"/>
  <c r="BU6"/>
  <c r="BU7" s="1"/>
  <c r="BU8" s="1"/>
  <c r="BU41" i="3"/>
  <c r="BU42" s="1"/>
  <c r="BU43" s="1"/>
  <c r="AC5" i="5"/>
  <c r="AC6" s="1"/>
  <c r="AC7" s="1"/>
  <c r="AC8" s="1"/>
  <c r="AC9" s="1"/>
  <c r="AC10" s="1"/>
  <c r="AC11" s="1"/>
  <c r="AC12" s="1"/>
  <c r="AC13" s="1"/>
  <c r="AC14" s="1"/>
  <c r="AC15" s="1"/>
  <c r="AC16" s="1"/>
  <c r="AC17" s="1"/>
  <c r="AC18" s="1"/>
  <c r="AC19" s="1"/>
  <c r="AC20" s="1"/>
  <c r="AC21" s="1"/>
  <c r="AC22" s="1"/>
  <c r="AC23" s="1"/>
  <c r="Z28" i="3"/>
  <c r="BO29"/>
  <c r="Z29" s="1"/>
  <c r="AA27"/>
  <c r="BP27" s="1"/>
  <c r="BP28" s="1"/>
  <c r="AB36"/>
  <c r="BQ36" s="1"/>
  <c r="BQ37" s="1"/>
  <c r="AA37"/>
  <c r="BP38"/>
  <c r="AA38" s="1"/>
  <c r="AA15"/>
  <c r="BP15" s="1"/>
  <c r="BP16" s="1"/>
  <c r="Z16"/>
  <c r="BO17"/>
  <c r="Z17" s="1"/>
  <c r="BO14"/>
  <c r="Z14" s="1"/>
  <c r="AA12"/>
  <c r="BP12" s="1"/>
  <c r="BP13" s="1"/>
  <c r="Z13"/>
  <c r="AB3"/>
  <c r="BQ3" s="1"/>
  <c r="BQ4" s="1"/>
  <c r="BP5"/>
  <c r="AA5" s="1"/>
  <c r="AA4"/>
  <c r="Z31"/>
  <c r="AA30"/>
  <c r="BP30" s="1"/>
  <c r="BP31" s="1"/>
  <c r="BO32"/>
  <c r="Z32" s="1"/>
  <c r="BP20"/>
  <c r="AA20" s="1"/>
  <c r="AB18"/>
  <c r="BQ18" s="1"/>
  <c r="BQ19" s="1"/>
  <c r="AA19"/>
  <c r="AA7"/>
  <c r="BP8"/>
  <c r="AA8" s="1"/>
  <c r="AB6"/>
  <c r="BQ6" s="1"/>
  <c r="BQ7" s="1"/>
  <c r="BO26"/>
  <c r="Z26" s="1"/>
  <c r="AA24"/>
  <c r="BP24" s="1"/>
  <c r="BP25" s="1"/>
  <c r="Z25"/>
  <c r="AA34"/>
  <c r="BP35"/>
  <c r="AA35" s="1"/>
  <c r="AB33"/>
  <c r="BQ33" s="1"/>
  <c r="BQ34" s="1"/>
  <c r="Z10"/>
  <c r="AA9"/>
  <c r="BP9" s="1"/>
  <c r="BP10" s="1"/>
  <c r="BO11"/>
  <c r="Z11" s="1"/>
  <c r="AA22"/>
  <c r="AB21"/>
  <c r="BQ21" s="1"/>
  <c r="BQ22" s="1"/>
  <c r="BP23"/>
  <c r="AA23" s="1"/>
  <c r="AE34" l="1"/>
  <c r="BU44"/>
  <c r="BU40"/>
  <c r="BU5" i="5"/>
  <c r="AF2" s="1"/>
  <c r="AF3" s="1"/>
  <c r="BU5" i="8"/>
  <c r="O8" s="1"/>
  <c r="O7"/>
  <c r="P56"/>
  <c r="BV53" s="1"/>
  <c r="BV54" s="1"/>
  <c r="O57"/>
  <c r="BU55"/>
  <c r="O58" s="1"/>
  <c r="P44"/>
  <c r="BV41" s="1"/>
  <c r="BV42" s="1"/>
  <c r="O45"/>
  <c r="BU43"/>
  <c r="O46" s="1"/>
  <c r="BT67"/>
  <c r="N70" s="1"/>
  <c r="N69"/>
  <c r="O63"/>
  <c r="P62"/>
  <c r="BV59" s="1"/>
  <c r="BV60" s="1"/>
  <c r="BU61"/>
  <c r="O64" s="1"/>
  <c r="BT9" i="5"/>
  <c r="AE4" s="1"/>
  <c r="AE5" s="1"/>
  <c r="AE6" s="1"/>
  <c r="AE7" s="1"/>
  <c r="AE8" s="1"/>
  <c r="AE9" s="1"/>
  <c r="AE10" s="1"/>
  <c r="AE11" s="1"/>
  <c r="AE12" s="1"/>
  <c r="AE13" s="1"/>
  <c r="AE14" s="1"/>
  <c r="AE15" s="1"/>
  <c r="AE16" s="1"/>
  <c r="AE17" s="1"/>
  <c r="AE18" s="1"/>
  <c r="AE19" s="1"/>
  <c r="AE20" s="1"/>
  <c r="AE21" s="1"/>
  <c r="AE22" s="1"/>
  <c r="AE23" s="1"/>
  <c r="P24" i="8"/>
  <c r="BV21" s="1"/>
  <c r="BV22" s="1"/>
  <c r="O25"/>
  <c r="BU23"/>
  <c r="O26" s="1"/>
  <c r="P12"/>
  <c r="BV9" s="1"/>
  <c r="BV10" s="1"/>
  <c r="O13"/>
  <c r="BU11"/>
  <c r="O14" s="1"/>
  <c r="BU49"/>
  <c r="O52" s="1"/>
  <c r="O51"/>
  <c r="BU29"/>
  <c r="O32" s="1"/>
  <c r="O31"/>
  <c r="P30"/>
  <c r="BV27" s="1"/>
  <c r="BV28" s="1"/>
  <c r="P74"/>
  <c r="BV71" s="1"/>
  <c r="BV72" s="1"/>
  <c r="O75"/>
  <c r="BU73"/>
  <c r="O76" s="1"/>
  <c r="BU78"/>
  <c r="BU79" s="1"/>
  <c r="BV76"/>
  <c r="BV77" s="1"/>
  <c r="BU75"/>
  <c r="BU35"/>
  <c r="O38" s="1"/>
  <c r="O37"/>
  <c r="BV41" i="3"/>
  <c r="BV42" s="1"/>
  <c r="BP29"/>
  <c r="AA29" s="1"/>
  <c r="AB27"/>
  <c r="BQ27" s="1"/>
  <c r="BQ28" s="1"/>
  <c r="AA28"/>
  <c r="AB37"/>
  <c r="BQ38"/>
  <c r="AB38" s="1"/>
  <c r="AC36"/>
  <c r="BR36" s="1"/>
  <c r="BR37" s="1"/>
  <c r="AB15"/>
  <c r="BQ15" s="1"/>
  <c r="BQ16" s="1"/>
  <c r="AA16"/>
  <c r="BP17"/>
  <c r="AA17" s="1"/>
  <c r="AB12"/>
  <c r="BQ12" s="1"/>
  <c r="BQ13" s="1"/>
  <c r="BP14"/>
  <c r="AA14" s="1"/>
  <c r="AA13"/>
  <c r="AA31"/>
  <c r="BP32"/>
  <c r="AA32" s="1"/>
  <c r="AB30"/>
  <c r="BQ30" s="1"/>
  <c r="BQ31" s="1"/>
  <c r="AC3"/>
  <c r="BR3" s="1"/>
  <c r="BR4" s="1"/>
  <c r="AB4"/>
  <c r="BQ5"/>
  <c r="AB5" s="1"/>
  <c r="BQ23"/>
  <c r="AB23" s="1"/>
  <c r="AB22"/>
  <c r="AC21"/>
  <c r="BR21" s="1"/>
  <c r="BR22" s="1"/>
  <c r="AB34"/>
  <c r="BQ35"/>
  <c r="AB35" s="1"/>
  <c r="AC33"/>
  <c r="BR33" s="1"/>
  <c r="BR34" s="1"/>
  <c r="AA10"/>
  <c r="AB9"/>
  <c r="BQ9" s="1"/>
  <c r="BQ10" s="1"/>
  <c r="BP11"/>
  <c r="AA11" s="1"/>
  <c r="BP26"/>
  <c r="AA26" s="1"/>
  <c r="AB24"/>
  <c r="BQ24" s="1"/>
  <c r="BQ25" s="1"/>
  <c r="AA25"/>
  <c r="AC6"/>
  <c r="BR6" s="1"/>
  <c r="BR7" s="1"/>
  <c r="BQ8"/>
  <c r="AB8" s="1"/>
  <c r="AB7"/>
  <c r="AC18"/>
  <c r="BR18" s="1"/>
  <c r="BR19" s="1"/>
  <c r="BQ20"/>
  <c r="AB20" s="1"/>
  <c r="AB19"/>
  <c r="AD33" l="1"/>
  <c r="BS33" s="1"/>
  <c r="BS34" s="1"/>
  <c r="BR35"/>
  <c r="AC35" s="1"/>
  <c r="BV43"/>
  <c r="BV44" s="1"/>
  <c r="BV40"/>
  <c r="BV29" i="8"/>
  <c r="P32" s="1"/>
  <c r="P31"/>
  <c r="BV55"/>
  <c r="P58" s="1"/>
  <c r="P57"/>
  <c r="BV78"/>
  <c r="BV79" s="1"/>
  <c r="BV75"/>
  <c r="BV73"/>
  <c r="P76" s="1"/>
  <c r="P75"/>
  <c r="BV11"/>
  <c r="P14" s="1"/>
  <c r="P13"/>
  <c r="P25"/>
  <c r="BV23"/>
  <c r="P26" s="1"/>
  <c r="P63"/>
  <c r="BV61"/>
  <c r="P64" s="1"/>
  <c r="BV43"/>
  <c r="P46" s="1"/>
  <c r="P45"/>
  <c r="AB28" i="3"/>
  <c r="BQ29"/>
  <c r="AB29" s="1"/>
  <c r="AC27"/>
  <c r="BR27" s="1"/>
  <c r="BR28" s="1"/>
  <c r="AC37"/>
  <c r="BR38"/>
  <c r="AC38" s="1"/>
  <c r="AD36"/>
  <c r="BS36" s="1"/>
  <c r="BS37" s="1"/>
  <c r="AB16"/>
  <c r="BQ17"/>
  <c r="AB17" s="1"/>
  <c r="AC15"/>
  <c r="BR15" s="1"/>
  <c r="BR16" s="1"/>
  <c r="BQ14"/>
  <c r="AB14" s="1"/>
  <c r="AC12"/>
  <c r="BR12" s="1"/>
  <c r="BR13" s="1"/>
  <c r="AB13"/>
  <c r="AC30"/>
  <c r="BR30" s="1"/>
  <c r="BR31" s="1"/>
  <c r="BQ32"/>
  <c r="AB32" s="1"/>
  <c r="AB31"/>
  <c r="BR5"/>
  <c r="AC5" s="1"/>
  <c r="AC4"/>
  <c r="AD3"/>
  <c r="BS3" s="1"/>
  <c r="BS4" s="1"/>
  <c r="BR8"/>
  <c r="AC8" s="1"/>
  <c r="AC7"/>
  <c r="AD6"/>
  <c r="BS6" s="1"/>
  <c r="BS7" s="1"/>
  <c r="AC24"/>
  <c r="BR24" s="1"/>
  <c r="BR25" s="1"/>
  <c r="BQ26"/>
  <c r="AB26" s="1"/>
  <c r="AB25"/>
  <c r="AD21"/>
  <c r="BS21" s="1"/>
  <c r="BS22" s="1"/>
  <c r="AC22"/>
  <c r="BR23"/>
  <c r="AC23" s="1"/>
  <c r="AC19"/>
  <c r="AD18"/>
  <c r="BS18" s="1"/>
  <c r="BS19" s="1"/>
  <c r="BR20"/>
  <c r="AC20" s="1"/>
  <c r="AC9"/>
  <c r="BR9" s="1"/>
  <c r="BR10" s="1"/>
  <c r="AB10"/>
  <c r="BQ11"/>
  <c r="AB11" s="1"/>
  <c r="AC34"/>
  <c r="AD34"/>
  <c r="BT35" l="1"/>
  <c r="AE35" s="1"/>
  <c r="BR29"/>
  <c r="AC29" s="1"/>
  <c r="AC28"/>
  <c r="AD27"/>
  <c r="BS27" s="1"/>
  <c r="BS28" s="1"/>
  <c r="AD15"/>
  <c r="BS15" s="1"/>
  <c r="BS16" s="1"/>
  <c r="BR17"/>
  <c r="AC17" s="1"/>
  <c r="AC16"/>
  <c r="AE36"/>
  <c r="BS38"/>
  <c r="AD38" s="1"/>
  <c r="AD37"/>
  <c r="AE3"/>
  <c r="BT3" s="1"/>
  <c r="BT4" s="1"/>
  <c r="BS5"/>
  <c r="AD5" s="1"/>
  <c r="AD4"/>
  <c r="AC13"/>
  <c r="BR14"/>
  <c r="AC14" s="1"/>
  <c r="AD12"/>
  <c r="BS12" s="1"/>
  <c r="BS13" s="1"/>
  <c r="BR32"/>
  <c r="AC32" s="1"/>
  <c r="AC31"/>
  <c r="AD30"/>
  <c r="BS30" s="1"/>
  <c r="BS31" s="1"/>
  <c r="BS8"/>
  <c r="AD8" s="1"/>
  <c r="AD7"/>
  <c r="AE6"/>
  <c r="BT6" s="1"/>
  <c r="BT7" s="1"/>
  <c r="BR11"/>
  <c r="AC11" s="1"/>
  <c r="AC10"/>
  <c r="AD9"/>
  <c r="BS9" s="1"/>
  <c r="BS10" s="1"/>
  <c r="BS35"/>
  <c r="AD35" s="1"/>
  <c r="BS20"/>
  <c r="AD20" s="1"/>
  <c r="AE18"/>
  <c r="BT18" s="1"/>
  <c r="BT19" s="1"/>
  <c r="AD19"/>
  <c r="AE21"/>
  <c r="BT21" s="1"/>
  <c r="BT22" s="1"/>
  <c r="BS23"/>
  <c r="AD23" s="1"/>
  <c r="AD22"/>
  <c r="BR26"/>
  <c r="AC26" s="1"/>
  <c r="AD24"/>
  <c r="BS24" s="1"/>
  <c r="BS25" s="1"/>
  <c r="AC25"/>
  <c r="BT36" l="1"/>
  <c r="BT37" s="1"/>
  <c r="BT38" s="1"/>
  <c r="AE38" s="1"/>
  <c r="AE37"/>
  <c r="AE27"/>
  <c r="BT27" s="1"/>
  <c r="BT28" s="1"/>
  <c r="AD28"/>
  <c r="BS29"/>
  <c r="AD29" s="1"/>
  <c r="BS17"/>
  <c r="AD17" s="1"/>
  <c r="AE15"/>
  <c r="BT15" s="1"/>
  <c r="BT16" s="1"/>
  <c r="AD16"/>
  <c r="AF36"/>
  <c r="BU36" s="1"/>
  <c r="BU37" s="1"/>
  <c r="AD31"/>
  <c r="BS32"/>
  <c r="AD32" s="1"/>
  <c r="AE30"/>
  <c r="BT30" s="1"/>
  <c r="BT31" s="1"/>
  <c r="BT5"/>
  <c r="AE5" s="1"/>
  <c r="AF3"/>
  <c r="BU3" s="1"/>
  <c r="BU4" s="1"/>
  <c r="AE4"/>
  <c r="AD13"/>
  <c r="AE12"/>
  <c r="BT12" s="1"/>
  <c r="BT13" s="1"/>
  <c r="BS14"/>
  <c r="AD14" s="1"/>
  <c r="AD25"/>
  <c r="AE24"/>
  <c r="BT24" s="1"/>
  <c r="BT25" s="1"/>
  <c r="BS26"/>
  <c r="AD26" s="1"/>
  <c r="AE22"/>
  <c r="AF21"/>
  <c r="BU21" s="1"/>
  <c r="BU22" s="1"/>
  <c r="BT23"/>
  <c r="AE23" s="1"/>
  <c r="BT20"/>
  <c r="AE20" s="1"/>
  <c r="AE19"/>
  <c r="AF18"/>
  <c r="BU18" s="1"/>
  <c r="BU19" s="1"/>
  <c r="AF6"/>
  <c r="BU6" s="1"/>
  <c r="BU7" s="1"/>
  <c r="AE7"/>
  <c r="BT8"/>
  <c r="AE8" s="1"/>
  <c r="AD10"/>
  <c r="AE9"/>
  <c r="BT9" s="1"/>
  <c r="BT10" s="1"/>
  <c r="BS11"/>
  <c r="AD11" s="1"/>
  <c r="AE28" l="1"/>
  <c r="AF27"/>
  <c r="BT29"/>
  <c r="AE29" s="1"/>
  <c r="AF37"/>
  <c r="BU38"/>
  <c r="AF38" s="1"/>
  <c r="AG36"/>
  <c r="AF15"/>
  <c r="BU15" s="1"/>
  <c r="BU16" s="1"/>
  <c r="BT17"/>
  <c r="AE17" s="1"/>
  <c r="AE16"/>
  <c r="BU5"/>
  <c r="AF5" s="1"/>
  <c r="AF4"/>
  <c r="BT32"/>
  <c r="AE32" s="1"/>
  <c r="AE31"/>
  <c r="AF30"/>
  <c r="BU30" s="1"/>
  <c r="BU31" s="1"/>
  <c r="AF12"/>
  <c r="BU12" s="1"/>
  <c r="BU13" s="1"/>
  <c r="BT14"/>
  <c r="AE14" s="1"/>
  <c r="AE13"/>
  <c r="BT11"/>
  <c r="AE11" s="1"/>
  <c r="AE10"/>
  <c r="AF9"/>
  <c r="BU9" s="1"/>
  <c r="BU10" s="1"/>
  <c r="AF19"/>
  <c r="BU20"/>
  <c r="AF20" s="1"/>
  <c r="BU23"/>
  <c r="AF23" s="1"/>
  <c r="AF22"/>
  <c r="AG21"/>
  <c r="BU8"/>
  <c r="AF8" s="1"/>
  <c r="AF7"/>
  <c r="AG6"/>
  <c r="AE25"/>
  <c r="AF24"/>
  <c r="BU24" s="1"/>
  <c r="BU25" s="1"/>
  <c r="BT26"/>
  <c r="AE26" s="1"/>
  <c r="BV6" l="1"/>
  <c r="BV21"/>
  <c r="BV36"/>
  <c r="BU27"/>
  <c r="BU28" s="1"/>
  <c r="BU29" s="1"/>
  <c r="AF29" s="1"/>
  <c r="AG27"/>
  <c r="AF28"/>
  <c r="AG37"/>
  <c r="AG15"/>
  <c r="AF16"/>
  <c r="BU17"/>
  <c r="AF17" s="1"/>
  <c r="AF31"/>
  <c r="BU32"/>
  <c r="AF32" s="1"/>
  <c r="AG30"/>
  <c r="AF13"/>
  <c r="BU14"/>
  <c r="AF14" s="1"/>
  <c r="AG12"/>
  <c r="AF25"/>
  <c r="BU26"/>
  <c r="AF26" s="1"/>
  <c r="AG7"/>
  <c r="AF10"/>
  <c r="BU11"/>
  <c r="AF11" s="1"/>
  <c r="AG22"/>
  <c r="BV7" l="1"/>
  <c r="BV8" s="1"/>
  <c r="AG8" s="1"/>
  <c r="BV22"/>
  <c r="BV23" s="1"/>
  <c r="AG23" s="1"/>
  <c r="BV37"/>
  <c r="BV38" s="1"/>
  <c r="AG38" s="1"/>
  <c r="BV15"/>
  <c r="BV27"/>
  <c r="BV12"/>
  <c r="BV30"/>
  <c r="AG28"/>
  <c r="AG16"/>
  <c r="AG13"/>
  <c r="AG31"/>
  <c r="BV13" l="1"/>
  <c r="BV14" s="1"/>
  <c r="AG14" s="1"/>
  <c r="BV31"/>
  <c r="BV32" s="1"/>
  <c r="AG32" s="1"/>
  <c r="BV16"/>
  <c r="BV17" s="1"/>
  <c r="AG17" s="1"/>
  <c r="BV28"/>
  <c r="BV29" s="1"/>
  <c r="AG29" s="1"/>
  <c r="BU9" i="5"/>
  <c r="AF4" s="1"/>
  <c r="AF5" s="1"/>
  <c r="AF6" s="1"/>
  <c r="AF7" s="1"/>
  <c r="AF8" s="1"/>
  <c r="AF9" s="1"/>
  <c r="AF10" s="1"/>
  <c r="AF11" s="1"/>
  <c r="AF12" s="1"/>
  <c r="AF13" s="1"/>
  <c r="AF14" s="1"/>
  <c r="AF15" s="1"/>
  <c r="AF16" s="1"/>
  <c r="AF17" s="1"/>
  <c r="AF18" s="1"/>
  <c r="AF19" s="1"/>
  <c r="AF20" s="1"/>
  <c r="AF21" s="1"/>
  <c r="AF22" s="1"/>
  <c r="AF23" s="1"/>
  <c r="BB5" i="3"/>
  <c r="M5" s="1"/>
  <c r="AQ9" i="5"/>
  <c r="B4" s="1"/>
  <c r="B5" s="1"/>
  <c r="B6" s="1"/>
  <c r="B7" s="1"/>
  <c r="B8" s="1"/>
  <c r="B9" s="1"/>
  <c r="B10" s="1"/>
  <c r="B11" s="1"/>
  <c r="B12" s="1"/>
  <c r="B13" s="1"/>
  <c r="B14" s="1"/>
  <c r="B15" s="1"/>
  <c r="B16" s="1"/>
  <c r="B17" s="1"/>
  <c r="B18" s="1"/>
  <c r="B19" s="1"/>
  <c r="B20" s="1"/>
  <c r="B21" s="1"/>
  <c r="B22" s="1"/>
  <c r="B23" s="1"/>
</calcChain>
</file>

<file path=xl/comments1.xml><?xml version="1.0" encoding="utf-8"?>
<comments xmlns="http://schemas.openxmlformats.org/spreadsheetml/2006/main">
  <authors>
    <author>imamurakenji</author>
  </authors>
  <commentList>
    <comment ref="U9" authorId="0">
      <text>
        <r>
          <rPr>
            <b/>
            <sz val="9"/>
            <color indexed="81"/>
            <rFont val="ＭＳ Ｐゴシック"/>
            <family val="3"/>
            <charset val="128"/>
          </rPr>
          <t>第○曜日開始日付を計算し，表示する欄</t>
        </r>
      </text>
    </comment>
  </commentList>
</comments>
</file>

<file path=xl/sharedStrings.xml><?xml version="1.0" encoding="utf-8"?>
<sst xmlns="http://schemas.openxmlformats.org/spreadsheetml/2006/main" count="344" uniqueCount="193">
  <si>
    <t>元旦</t>
    <rPh sb="0" eb="2">
      <t>ガンタン</t>
    </rPh>
    <phoneticPr fontId="1"/>
  </si>
  <si>
    <t>天皇誕生日</t>
    <rPh sb="0" eb="2">
      <t>テンノウ</t>
    </rPh>
    <rPh sb="2" eb="5">
      <t>タンジョウビ</t>
    </rPh>
    <phoneticPr fontId="1"/>
  </si>
  <si>
    <t>月</t>
    <rPh sb="0" eb="1">
      <t>ガツ</t>
    </rPh>
    <phoneticPr fontId="1"/>
  </si>
  <si>
    <t xml:space="preserve"> </t>
    <phoneticPr fontId="1"/>
  </si>
  <si>
    <t>出勤</t>
    <rPh sb="0" eb="2">
      <t>シュッキン</t>
    </rPh>
    <phoneticPr fontId="1"/>
  </si>
  <si>
    <t>出張 別勤</t>
    <rPh sb="0" eb="2">
      <t>シュッチョウ</t>
    </rPh>
    <rPh sb="3" eb="4">
      <t>ベツ</t>
    </rPh>
    <rPh sb="4" eb="5">
      <t>ツトム</t>
    </rPh>
    <phoneticPr fontId="1"/>
  </si>
  <si>
    <t>年休</t>
    <rPh sb="0" eb="2">
      <t>ネンキュウ</t>
    </rPh>
    <phoneticPr fontId="1"/>
  </si>
  <si>
    <t>特休</t>
    <rPh sb="0" eb="1">
      <t>トク</t>
    </rPh>
    <rPh sb="1" eb="2">
      <t>ヤス</t>
    </rPh>
    <phoneticPr fontId="1"/>
  </si>
  <si>
    <t>氏名</t>
    <rPh sb="0" eb="2">
      <t>シメイ</t>
    </rPh>
    <phoneticPr fontId="1"/>
  </si>
  <si>
    <t>祝祭日は１</t>
    <rPh sb="0" eb="3">
      <t>シュクサイジツ</t>
    </rPh>
    <phoneticPr fontId="1"/>
  </si>
  <si>
    <t>職</t>
    <rPh sb="0" eb="1">
      <t>ショク</t>
    </rPh>
    <phoneticPr fontId="1"/>
  </si>
  <si>
    <t>昭和の日</t>
    <rPh sb="0" eb="2">
      <t>ショウワ</t>
    </rPh>
    <rPh sb="3" eb="4">
      <t>ニチ</t>
    </rPh>
    <phoneticPr fontId="1"/>
  </si>
  <si>
    <t>憲法記念日</t>
    <rPh sb="0" eb="2">
      <t>ケンポウ</t>
    </rPh>
    <rPh sb="2" eb="5">
      <t>キネンビ</t>
    </rPh>
    <phoneticPr fontId="1"/>
  </si>
  <si>
    <t>みどりの日</t>
    <rPh sb="4" eb="5">
      <t>ニチ</t>
    </rPh>
    <phoneticPr fontId="1"/>
  </si>
  <si>
    <t>こどもの日</t>
    <rPh sb="4" eb="5">
      <t>ニチ</t>
    </rPh>
    <phoneticPr fontId="1"/>
  </si>
  <si>
    <t>振替休日</t>
    <rPh sb="0" eb="2">
      <t>フリカエ</t>
    </rPh>
    <rPh sb="2" eb="4">
      <t>キュウジツ</t>
    </rPh>
    <phoneticPr fontId="1"/>
  </si>
  <si>
    <t>海の日</t>
    <rPh sb="0" eb="1">
      <t>ウミ</t>
    </rPh>
    <rPh sb="2" eb="3">
      <t>ニチ</t>
    </rPh>
    <phoneticPr fontId="1"/>
  </si>
  <si>
    <t>敬老の日</t>
    <rPh sb="0" eb="2">
      <t>ケイロウ</t>
    </rPh>
    <rPh sb="3" eb="4">
      <t>ニチ</t>
    </rPh>
    <phoneticPr fontId="1"/>
  </si>
  <si>
    <t>秋分の日</t>
    <rPh sb="0" eb="2">
      <t>シュウブン</t>
    </rPh>
    <rPh sb="3" eb="4">
      <t>ニチ</t>
    </rPh>
    <phoneticPr fontId="1"/>
  </si>
  <si>
    <t>体育の日</t>
    <rPh sb="0" eb="2">
      <t>タイイク</t>
    </rPh>
    <rPh sb="3" eb="4">
      <t>ニチ</t>
    </rPh>
    <phoneticPr fontId="1"/>
  </si>
  <si>
    <t>文化の日</t>
    <rPh sb="0" eb="2">
      <t>ブンカ</t>
    </rPh>
    <rPh sb="3" eb="4">
      <t>ニチ</t>
    </rPh>
    <phoneticPr fontId="1"/>
  </si>
  <si>
    <t>勤労感謝の日</t>
    <rPh sb="0" eb="2">
      <t>キンロウ</t>
    </rPh>
    <rPh sb="2" eb="4">
      <t>カンシャ</t>
    </rPh>
    <rPh sb="5" eb="6">
      <t>ニチ</t>
    </rPh>
    <phoneticPr fontId="1"/>
  </si>
  <si>
    <t>年末休暇</t>
    <rPh sb="0" eb="2">
      <t>ネンマツ</t>
    </rPh>
    <rPh sb="2" eb="4">
      <t>キュウカ</t>
    </rPh>
    <phoneticPr fontId="1"/>
  </si>
  <si>
    <t>成人の日</t>
    <rPh sb="0" eb="2">
      <t>セイジン</t>
    </rPh>
    <rPh sb="3" eb="4">
      <t>ニチ</t>
    </rPh>
    <phoneticPr fontId="1"/>
  </si>
  <si>
    <t>建国記念の日</t>
    <rPh sb="0" eb="2">
      <t>ケンコク</t>
    </rPh>
    <rPh sb="2" eb="4">
      <t>キネン</t>
    </rPh>
    <rPh sb="5" eb="6">
      <t>ニチ</t>
    </rPh>
    <phoneticPr fontId="1"/>
  </si>
  <si>
    <t>年始休暇</t>
    <rPh sb="0" eb="2">
      <t>ネンシ</t>
    </rPh>
    <rPh sb="2" eb="4">
      <t>キュウカ</t>
    </rPh>
    <phoneticPr fontId="1"/>
  </si>
  <si>
    <t>祝祭日は8→</t>
    <rPh sb="0" eb="3">
      <t>シュクサイジツ</t>
    </rPh>
    <phoneticPr fontId="1"/>
  </si>
  <si>
    <t>←祝祭日は１で表示</t>
    <rPh sb="1" eb="4">
      <t>シュクサイジツ</t>
    </rPh>
    <rPh sb="7" eb="9">
      <t>ヒョウジ</t>
    </rPh>
    <phoneticPr fontId="1"/>
  </si>
  <si>
    <t>Ａ3の様式は大きすぎるので、Ｂ4が使いやすく、ちょうど良い大きさ！</t>
    <rPh sb="3" eb="5">
      <t>ヨウシキ</t>
    </rPh>
    <rPh sb="6" eb="7">
      <t>オオ</t>
    </rPh>
    <rPh sb="17" eb="18">
      <t>ツカ</t>
    </rPh>
    <rPh sb="27" eb="28">
      <t>ヨ</t>
    </rPh>
    <rPh sb="29" eb="30">
      <t>オオ</t>
    </rPh>
    <phoneticPr fontId="1"/>
  </si>
  <si>
    <t>※</t>
    <phoneticPr fontId="1"/>
  </si>
  <si>
    <t>春分の日</t>
    <rPh sb="0" eb="2">
      <t>シュンブン</t>
    </rPh>
    <rPh sb="3" eb="4">
      <t>ニチ</t>
    </rPh>
    <phoneticPr fontId="1"/>
  </si>
  <si>
    <t>↓</t>
    <phoneticPr fontId="1"/>
  </si>
  <si>
    <t>終了</t>
    <rPh sb="0" eb="2">
      <t>シュウリョウ</t>
    </rPh>
    <phoneticPr fontId="1"/>
  </si>
  <si>
    <t>今年は，</t>
    <rPh sb="0" eb="2">
      <t>コトシ</t>
    </rPh>
    <phoneticPr fontId="1"/>
  </si>
  <si>
    <t>年度</t>
    <rPh sb="0" eb="2">
      <t>ネンド</t>
    </rPh>
    <phoneticPr fontId="1"/>
  </si>
  <si>
    <t>更新メモ</t>
    <rPh sb="0" eb="2">
      <t>コウシン</t>
    </rPh>
    <phoneticPr fontId="1"/>
  </si>
  <si>
    <t>祝祭日を一部自動。手動入力欄を減らした。</t>
    <rPh sb="0" eb="3">
      <t>シュクサイジツ</t>
    </rPh>
    <rPh sb="4" eb="6">
      <t>イチブ</t>
    </rPh>
    <rPh sb="6" eb="8">
      <t>ジドウ</t>
    </rPh>
    <rPh sb="9" eb="11">
      <t>シュドウ</t>
    </rPh>
    <rPh sb="11" eb="13">
      <t>ニュウリョク</t>
    </rPh>
    <rPh sb="13" eb="14">
      <t>ラン</t>
    </rPh>
    <rPh sb="15" eb="16">
      <t>ヘ</t>
    </rPh>
    <phoneticPr fontId="1"/>
  </si>
  <si>
    <t>国民の祝日</t>
    <rPh sb="0" eb="2">
      <t>コクミン</t>
    </rPh>
    <rPh sb="3" eb="5">
      <t>シュクジツ</t>
    </rPh>
    <phoneticPr fontId="17"/>
  </si>
  <si>
    <t>第3月</t>
    <rPh sb="0" eb="1">
      <t>ダイ</t>
    </rPh>
    <rPh sb="2" eb="3">
      <t>ゲツ</t>
    </rPh>
    <phoneticPr fontId="17"/>
  </si>
  <si>
    <t>第2月</t>
    <rPh sb="0" eb="1">
      <t>ダイ</t>
    </rPh>
    <rPh sb="2" eb="3">
      <t>ゲツ</t>
    </rPh>
    <phoneticPr fontId="17"/>
  </si>
  <si>
    <t>海の日</t>
    <rPh sb="0" eb="1">
      <t>ウミ</t>
    </rPh>
    <rPh sb="2" eb="3">
      <t>ヒ</t>
    </rPh>
    <phoneticPr fontId="17"/>
  </si>
  <si>
    <t>成人の日</t>
    <rPh sb="0" eb="2">
      <t>セイジン</t>
    </rPh>
    <rPh sb="3" eb="4">
      <t>ヒ</t>
    </rPh>
    <phoneticPr fontId="17"/>
  </si>
  <si>
    <t>体育の日</t>
    <rPh sb="0" eb="2">
      <t>タイイク</t>
    </rPh>
    <rPh sb="3" eb="4">
      <t>ヒ</t>
    </rPh>
    <phoneticPr fontId="17"/>
  </si>
  <si>
    <t>敬老の日</t>
    <rPh sb="0" eb="2">
      <t>ケイロウ</t>
    </rPh>
    <rPh sb="3" eb="4">
      <t>ニチ</t>
    </rPh>
    <phoneticPr fontId="17"/>
  </si>
  <si>
    <t>振替計算用</t>
    <rPh sb="0" eb="2">
      <t>フリカエ</t>
    </rPh>
    <rPh sb="2" eb="4">
      <t>ケイサン</t>
    </rPh>
    <rPh sb="4" eb="5">
      <t>ヨウ</t>
    </rPh>
    <phoneticPr fontId="17"/>
  </si>
  <si>
    <t>昭和の日振替</t>
    <rPh sb="0" eb="2">
      <t>ショウワ</t>
    </rPh>
    <rPh sb="3" eb="4">
      <t>ヒ</t>
    </rPh>
    <rPh sb="4" eb="6">
      <t>フリカエ</t>
    </rPh>
    <phoneticPr fontId="17"/>
  </si>
  <si>
    <t>文化の日振替</t>
    <rPh sb="0" eb="2">
      <t>ブンカ</t>
    </rPh>
    <rPh sb="3" eb="4">
      <t>ヒ</t>
    </rPh>
    <rPh sb="4" eb="6">
      <t>フリカエ</t>
    </rPh>
    <phoneticPr fontId="17"/>
  </si>
  <si>
    <t>勤労感謝の日振替</t>
    <rPh sb="0" eb="2">
      <t>キンロウ</t>
    </rPh>
    <rPh sb="2" eb="4">
      <t>カンシャ</t>
    </rPh>
    <rPh sb="5" eb="6">
      <t>ヒ</t>
    </rPh>
    <rPh sb="6" eb="8">
      <t>フリカエ</t>
    </rPh>
    <phoneticPr fontId="17"/>
  </si>
  <si>
    <t>秋分の日</t>
    <rPh sb="0" eb="2">
      <t>シュウブン</t>
    </rPh>
    <rPh sb="3" eb="4">
      <t>ヒ</t>
    </rPh>
    <phoneticPr fontId="17"/>
  </si>
  <si>
    <t>春分の日</t>
    <rPh sb="0" eb="2">
      <t>シュンブン</t>
    </rPh>
    <rPh sb="3" eb="4">
      <t>ヒ</t>
    </rPh>
    <phoneticPr fontId="17"/>
  </si>
  <si>
    <t>国民の祝日による休日計算</t>
    <rPh sb="0" eb="2">
      <t>コクミン</t>
    </rPh>
    <rPh sb="3" eb="5">
      <t>シュクジツ</t>
    </rPh>
    <rPh sb="8" eb="10">
      <t>キュウジツ</t>
    </rPh>
    <rPh sb="10" eb="12">
      <t>ケイサン</t>
    </rPh>
    <phoneticPr fontId="17"/>
  </si>
  <si>
    <t>5月の連休の休日計算</t>
    <rPh sb="1" eb="2">
      <t>ガツ</t>
    </rPh>
    <rPh sb="3" eb="5">
      <t>レンキュウ</t>
    </rPh>
    <rPh sb="6" eb="8">
      <t>キュウジツ</t>
    </rPh>
    <rPh sb="8" eb="10">
      <t>ケイサン</t>
    </rPh>
    <phoneticPr fontId="17"/>
  </si>
  <si>
    <t>※黄色の欄に年度を入力してください。</t>
    <rPh sb="1" eb="3">
      <t>キイロ</t>
    </rPh>
    <rPh sb="4" eb="5">
      <t>ラン</t>
    </rPh>
    <rPh sb="6" eb="8">
      <t>ネンド</t>
    </rPh>
    <rPh sb="9" eb="11">
      <t>ニュウリョク</t>
    </rPh>
    <phoneticPr fontId="1"/>
  </si>
  <si>
    <t>↓日付は，自動計算</t>
    <rPh sb="1" eb="3">
      <t>ヒヅケ</t>
    </rPh>
    <rPh sb="5" eb="7">
      <t>ジドウ</t>
    </rPh>
    <rPh sb="7" eb="9">
      <t>ケイサン</t>
    </rPh>
    <phoneticPr fontId="1"/>
  </si>
  <si>
    <t>計算専用欄</t>
    <rPh sb="0" eb="2">
      <t>ケイサン</t>
    </rPh>
    <rPh sb="2" eb="4">
      <t>センヨウ</t>
    </rPh>
    <rPh sb="4" eb="5">
      <t>ラン</t>
    </rPh>
    <phoneticPr fontId="1"/>
  </si>
  <si>
    <t>黄色の欄に年度を入力してください。</t>
    <rPh sb="0" eb="2">
      <t>キイロ</t>
    </rPh>
    <rPh sb="3" eb="4">
      <t>ラン</t>
    </rPh>
    <rPh sb="5" eb="7">
      <t>ネンド</t>
    </rPh>
    <rPh sb="8" eb="10">
      <t>ニュウリョク</t>
    </rPh>
    <phoneticPr fontId="1"/>
  </si>
  <si>
    <t>　</t>
    <phoneticPr fontId="1"/>
  </si>
  <si>
    <t>Ｂ4でプリントアウト</t>
    <phoneticPr fontId="1"/>
  </si>
  <si>
    <t>祝祭日を全自動化。Ａ３判は削除。</t>
    <rPh sb="0" eb="3">
      <t>シュクサイジツ</t>
    </rPh>
    <rPh sb="4" eb="7">
      <t>ゼンジドウ</t>
    </rPh>
    <rPh sb="7" eb="8">
      <t>カ</t>
    </rPh>
    <rPh sb="11" eb="12">
      <t>ハン</t>
    </rPh>
    <rPh sb="13" eb="15">
      <t>サクジョ</t>
    </rPh>
    <phoneticPr fontId="1"/>
  </si>
  <si>
    <t>左最上部の「月」欄にプリントしたい月を入れてください。</t>
    <rPh sb="0" eb="1">
      <t>ヒダリ</t>
    </rPh>
    <rPh sb="1" eb="4">
      <t>サイジョウブ</t>
    </rPh>
    <rPh sb="6" eb="7">
      <t>ゲツ</t>
    </rPh>
    <rPh sb="8" eb="9">
      <t>ラン</t>
    </rPh>
    <rPh sb="17" eb="18">
      <t>ゲツ</t>
    </rPh>
    <rPh sb="19" eb="20">
      <t>イ</t>
    </rPh>
    <phoneticPr fontId="1"/>
  </si>
  <si>
    <t>Excel2007以上でないと日数がきちんと表示されないかも。</t>
    <rPh sb="9" eb="11">
      <t>イジョウ</t>
    </rPh>
    <rPh sb="15" eb="17">
      <t>ニッスウ</t>
    </rPh>
    <rPh sb="22" eb="24">
      <t>ヒョウジ</t>
    </rPh>
    <phoneticPr fontId="1"/>
  </si>
  <si>
    <t>坂本龍馬8号</t>
    <rPh sb="0" eb="2">
      <t>サカモト</t>
    </rPh>
    <rPh sb="2" eb="4">
      <t>リョウマ</t>
    </rPh>
    <rPh sb="5" eb="6">
      <t>ゴウ</t>
    </rPh>
    <phoneticPr fontId="1"/>
  </si>
  <si>
    <t>坂本龍馬9号</t>
    <rPh sb="0" eb="2">
      <t>サカモト</t>
    </rPh>
    <rPh sb="2" eb="4">
      <t>リョウマ</t>
    </rPh>
    <rPh sb="5" eb="6">
      <t>ゴウ</t>
    </rPh>
    <phoneticPr fontId="1"/>
  </si>
  <si>
    <t>坂本龍馬10号</t>
    <rPh sb="0" eb="2">
      <t>サカモト</t>
    </rPh>
    <rPh sb="2" eb="4">
      <t>リョウマ</t>
    </rPh>
    <rPh sb="6" eb="7">
      <t>ゴウ</t>
    </rPh>
    <phoneticPr fontId="1"/>
  </si>
  <si>
    <t>坂本龍馬11号</t>
    <rPh sb="0" eb="2">
      <t>サカモト</t>
    </rPh>
    <rPh sb="2" eb="4">
      <t>リョウマ</t>
    </rPh>
    <rPh sb="6" eb="7">
      <t>ゴウ</t>
    </rPh>
    <phoneticPr fontId="1"/>
  </si>
  <si>
    <t>坂本龍馬12号</t>
    <rPh sb="0" eb="2">
      <t>サカモト</t>
    </rPh>
    <rPh sb="2" eb="4">
      <t>リョウマ</t>
    </rPh>
    <rPh sb="6" eb="7">
      <t>ゴウ</t>
    </rPh>
    <phoneticPr fontId="1"/>
  </si>
  <si>
    <t>坂本龍馬13号</t>
    <rPh sb="0" eb="2">
      <t>サカモト</t>
    </rPh>
    <rPh sb="2" eb="4">
      <t>リョウマ</t>
    </rPh>
    <rPh sb="6" eb="7">
      <t>ゴウ</t>
    </rPh>
    <phoneticPr fontId="1"/>
  </si>
  <si>
    <t>坂本龍馬14号</t>
    <rPh sb="0" eb="2">
      <t>サカモト</t>
    </rPh>
    <rPh sb="2" eb="4">
      <t>リョウマ</t>
    </rPh>
    <rPh sb="6" eb="7">
      <t>ゴウ</t>
    </rPh>
    <phoneticPr fontId="1"/>
  </si>
  <si>
    <t>坂本龍馬15号</t>
    <rPh sb="0" eb="2">
      <t>サカモト</t>
    </rPh>
    <rPh sb="2" eb="4">
      <t>リョウマ</t>
    </rPh>
    <rPh sb="6" eb="7">
      <t>ゴウ</t>
    </rPh>
    <phoneticPr fontId="1"/>
  </si>
  <si>
    <t>坂本龍馬16号</t>
    <rPh sb="0" eb="2">
      <t>サカモト</t>
    </rPh>
    <rPh sb="2" eb="4">
      <t>リョウマ</t>
    </rPh>
    <rPh sb="6" eb="7">
      <t>ゴウ</t>
    </rPh>
    <phoneticPr fontId="1"/>
  </si>
  <si>
    <t>坂本龍馬17号</t>
    <rPh sb="0" eb="2">
      <t>サカモト</t>
    </rPh>
    <rPh sb="2" eb="4">
      <t>リョウマ</t>
    </rPh>
    <rPh sb="6" eb="7">
      <t>ゴウ</t>
    </rPh>
    <phoneticPr fontId="1"/>
  </si>
  <si>
    <t>坂本龍馬18号</t>
    <rPh sb="0" eb="2">
      <t>サカモト</t>
    </rPh>
    <rPh sb="2" eb="4">
      <t>リョウマ</t>
    </rPh>
    <rPh sb="6" eb="7">
      <t>ゴウ</t>
    </rPh>
    <phoneticPr fontId="1"/>
  </si>
  <si>
    <t>坂本龍馬19号</t>
    <rPh sb="0" eb="2">
      <t>サカモト</t>
    </rPh>
    <rPh sb="2" eb="4">
      <t>リョウマ</t>
    </rPh>
    <rPh sb="6" eb="7">
      <t>ゴウ</t>
    </rPh>
    <phoneticPr fontId="1"/>
  </si>
  <si>
    <t>坂本龍馬20号</t>
    <rPh sb="0" eb="2">
      <t>サカモト</t>
    </rPh>
    <rPh sb="2" eb="4">
      <t>リョウマ</t>
    </rPh>
    <rPh sb="6" eb="7">
      <t>ゴウ</t>
    </rPh>
    <phoneticPr fontId="1"/>
  </si>
  <si>
    <t>坂本龍馬21号</t>
    <rPh sb="0" eb="2">
      <t>サカモト</t>
    </rPh>
    <rPh sb="2" eb="4">
      <t>リョウマ</t>
    </rPh>
    <rPh sb="6" eb="7">
      <t>ゴウ</t>
    </rPh>
    <phoneticPr fontId="1"/>
  </si>
  <si>
    <t>坂本龍馬22号</t>
    <rPh sb="0" eb="2">
      <t>サカモト</t>
    </rPh>
    <rPh sb="2" eb="4">
      <t>リョウマ</t>
    </rPh>
    <rPh sb="6" eb="7">
      <t>ゴウ</t>
    </rPh>
    <phoneticPr fontId="1"/>
  </si>
  <si>
    <t>坂本龍馬23号</t>
    <rPh sb="0" eb="2">
      <t>サカモト</t>
    </rPh>
    <rPh sb="2" eb="4">
      <t>リョウマ</t>
    </rPh>
    <rPh sb="6" eb="7">
      <t>ゴウ</t>
    </rPh>
    <phoneticPr fontId="1"/>
  </si>
  <si>
    <t>坂本龍馬24号</t>
    <rPh sb="0" eb="2">
      <t>サカモト</t>
    </rPh>
    <rPh sb="2" eb="4">
      <t>リョウマ</t>
    </rPh>
    <rPh sb="6" eb="7">
      <t>ゴウ</t>
    </rPh>
    <phoneticPr fontId="1"/>
  </si>
  <si>
    <t>坂本龍馬25号</t>
    <rPh sb="0" eb="2">
      <t>サカモト</t>
    </rPh>
    <rPh sb="2" eb="4">
      <t>リョウマ</t>
    </rPh>
    <rPh sb="6" eb="7">
      <t>ゴウ</t>
    </rPh>
    <phoneticPr fontId="1"/>
  </si>
  <si>
    <t>坂本龍馬26号</t>
    <rPh sb="0" eb="2">
      <t>サカモト</t>
    </rPh>
    <rPh sb="2" eb="4">
      <t>リョウマ</t>
    </rPh>
    <rPh sb="6" eb="7">
      <t>ゴウ</t>
    </rPh>
    <phoneticPr fontId="1"/>
  </si>
  <si>
    <t>坂本龍馬27号</t>
    <rPh sb="0" eb="2">
      <t>サカモト</t>
    </rPh>
    <rPh sb="2" eb="4">
      <t>リョウマ</t>
    </rPh>
    <rPh sb="6" eb="7">
      <t>ゴウ</t>
    </rPh>
    <phoneticPr fontId="1"/>
  </si>
  <si>
    <t>坂本龍馬28号</t>
    <rPh sb="0" eb="2">
      <t>サカモト</t>
    </rPh>
    <rPh sb="2" eb="4">
      <t>リョウマ</t>
    </rPh>
    <rPh sb="6" eb="7">
      <t>ゴウ</t>
    </rPh>
    <phoneticPr fontId="1"/>
  </si>
  <si>
    <t>坂本龍馬29号</t>
    <rPh sb="0" eb="2">
      <t>サカモト</t>
    </rPh>
    <rPh sb="2" eb="4">
      <t>リョウマ</t>
    </rPh>
    <rPh sb="6" eb="7">
      <t>ゴウ</t>
    </rPh>
    <phoneticPr fontId="1"/>
  </si>
  <si>
    <t>坂本龍馬30号</t>
    <rPh sb="0" eb="2">
      <t>サカモト</t>
    </rPh>
    <rPh sb="2" eb="4">
      <t>リョウマ</t>
    </rPh>
    <rPh sb="6" eb="7">
      <t>ゴウ</t>
    </rPh>
    <phoneticPr fontId="1"/>
  </si>
  <si>
    <t>坂本龍馬31号</t>
    <rPh sb="0" eb="2">
      <t>サカモト</t>
    </rPh>
    <rPh sb="2" eb="4">
      <t>リョウマ</t>
    </rPh>
    <rPh sb="6" eb="7">
      <t>ゴウ</t>
    </rPh>
    <phoneticPr fontId="1"/>
  </si>
  <si>
    <t>坂本龍馬32号</t>
    <rPh sb="0" eb="2">
      <t>サカモト</t>
    </rPh>
    <rPh sb="2" eb="4">
      <t>リョウマ</t>
    </rPh>
    <rPh sb="6" eb="7">
      <t>ゴウ</t>
    </rPh>
    <phoneticPr fontId="1"/>
  </si>
  <si>
    <t>坂本龍馬33号</t>
    <rPh sb="0" eb="2">
      <t>サカモト</t>
    </rPh>
    <rPh sb="2" eb="4">
      <t>リョウマ</t>
    </rPh>
    <rPh sb="6" eb="7">
      <t>ゴウ</t>
    </rPh>
    <phoneticPr fontId="1"/>
  </si>
  <si>
    <t>坂本龍馬34号</t>
    <rPh sb="0" eb="2">
      <t>サカモト</t>
    </rPh>
    <rPh sb="2" eb="4">
      <t>リョウマ</t>
    </rPh>
    <rPh sb="6" eb="7">
      <t>ゴウ</t>
    </rPh>
    <phoneticPr fontId="1"/>
  </si>
  <si>
    <t>坂本龍馬35号</t>
    <rPh sb="0" eb="2">
      <t>サカモト</t>
    </rPh>
    <rPh sb="2" eb="4">
      <t>リョウマ</t>
    </rPh>
    <rPh sb="6" eb="7">
      <t>ゴウ</t>
    </rPh>
    <phoneticPr fontId="1"/>
  </si>
  <si>
    <t>坂本龍馬36号</t>
    <rPh sb="0" eb="2">
      <t>サカモト</t>
    </rPh>
    <rPh sb="2" eb="4">
      <t>リョウマ</t>
    </rPh>
    <rPh sb="6" eb="7">
      <t>ゴウ</t>
    </rPh>
    <phoneticPr fontId="1"/>
  </si>
  <si>
    <t>坂本龍馬37号</t>
    <rPh sb="0" eb="2">
      <t>サカモト</t>
    </rPh>
    <rPh sb="2" eb="4">
      <t>リョウマ</t>
    </rPh>
    <rPh sb="6" eb="7">
      <t>ゴウ</t>
    </rPh>
    <phoneticPr fontId="1"/>
  </si>
  <si>
    <t>出勤簿用氏名</t>
    <rPh sb="0" eb="3">
      <t>シュッキンボ</t>
    </rPh>
    <rPh sb="3" eb="4">
      <t>ヨウ</t>
    </rPh>
    <rPh sb="4" eb="6">
      <t>シメイ</t>
    </rPh>
    <phoneticPr fontId="1"/>
  </si>
  <si>
    <t>鹿児島県知事</t>
    <rPh sb="0" eb="4">
      <t>カゴシマケン</t>
    </rPh>
    <rPh sb="4" eb="6">
      <t>チジ</t>
    </rPh>
    <phoneticPr fontId="1"/>
  </si>
  <si>
    <t>｢全員で1枚B4」追加</t>
    <rPh sb="1" eb="3">
      <t>ゼンイン</t>
    </rPh>
    <rPh sb="5" eb="6">
      <t>マイ</t>
    </rPh>
    <rPh sb="9" eb="11">
      <t>ツイカ</t>
    </rPh>
    <phoneticPr fontId="1"/>
  </si>
  <si>
    <t>(「全員で一枚B4」を印刷するときは，月毎に印刷！！）</t>
    <rPh sb="2" eb="4">
      <t>ゼンイン</t>
    </rPh>
    <rPh sb="5" eb="7">
      <t>イチマイ</t>
    </rPh>
    <rPh sb="11" eb="13">
      <t>インサツ</t>
    </rPh>
    <rPh sb="19" eb="20">
      <t>ツキ</t>
    </rPh>
    <rPh sb="20" eb="21">
      <t>マイ</t>
    </rPh>
    <rPh sb="22" eb="24">
      <t>インサツ</t>
    </rPh>
    <phoneticPr fontId="1"/>
  </si>
  <si>
    <t>｢年度」は，「memo」シートの黄色の欄に！！</t>
    <rPh sb="1" eb="3">
      <t>ネンド</t>
    </rPh>
    <rPh sb="16" eb="18">
      <t>キイロ</t>
    </rPh>
    <rPh sb="19" eb="20">
      <t>ラン</t>
    </rPh>
    <phoneticPr fontId="1"/>
  </si>
  <si>
    <t>←翌月は９で表示</t>
    <rPh sb="1" eb="3">
      <t>ヨクゲツ</t>
    </rPh>
    <rPh sb="6" eb="8">
      <t>ヒョウジ</t>
    </rPh>
    <phoneticPr fontId="1"/>
  </si>
  <si>
    <t>2月専用</t>
    <rPh sb="1" eb="2">
      <t>ガツ</t>
    </rPh>
    <rPh sb="2" eb="4">
      <t>センヨウ</t>
    </rPh>
    <phoneticPr fontId="1"/>
  </si>
  <si>
    <t>Excel2003以下でも表示されるように式変更</t>
    <rPh sb="9" eb="11">
      <t>イカ</t>
    </rPh>
    <rPh sb="13" eb="15">
      <t>ヒョウジ</t>
    </rPh>
    <rPh sb="21" eb="22">
      <t>シキ</t>
    </rPh>
    <rPh sb="22" eb="24">
      <t>ヘンコウ</t>
    </rPh>
    <phoneticPr fontId="1"/>
  </si>
  <si>
    <t>出勤簿用紙に職氏名を記入</t>
    <rPh sb="0" eb="3">
      <t>シュッキンボ</t>
    </rPh>
    <rPh sb="3" eb="5">
      <t>ヨウシ</t>
    </rPh>
    <rPh sb="6" eb="7">
      <t>ショク</t>
    </rPh>
    <rPh sb="7" eb="9">
      <t>シメイ</t>
    </rPh>
    <rPh sb="10" eb="12">
      <t>キニュウ</t>
    </rPh>
    <phoneticPr fontId="1"/>
  </si>
  <si>
    <t>←定数</t>
    <rPh sb="1" eb="3">
      <t>テイスウ</t>
    </rPh>
    <phoneticPr fontId="1"/>
  </si>
  <si>
    <t>条件付書式整理。9999年までＰＣ上では計算できるんだあ・・・・と感動</t>
    <rPh sb="0" eb="2">
      <t>ジョウケン</t>
    </rPh>
    <rPh sb="2" eb="3">
      <t>ツキ</t>
    </rPh>
    <rPh sb="3" eb="5">
      <t>ショシキ</t>
    </rPh>
    <rPh sb="5" eb="7">
      <t>セイリ</t>
    </rPh>
    <rPh sb="12" eb="13">
      <t>ネン</t>
    </rPh>
    <rPh sb="17" eb="18">
      <t>ジョウ</t>
    </rPh>
    <rPh sb="20" eb="22">
      <t>ケイサン</t>
    </rPh>
    <rPh sb="33" eb="35">
      <t>カンドウ</t>
    </rPh>
    <phoneticPr fontId="1"/>
  </si>
  <si>
    <t>（別記様式）</t>
    <rPh sb="1" eb="3">
      <t>ベッキ</t>
    </rPh>
    <rPh sb="3" eb="5">
      <t>ヨウシキ</t>
    </rPh>
    <phoneticPr fontId="1"/>
  </si>
  <si>
    <t>非常勤職員出勤簿</t>
    <rPh sb="0" eb="3">
      <t>ヒジョウキン</t>
    </rPh>
    <rPh sb="3" eb="5">
      <t>ショクイン</t>
    </rPh>
    <rPh sb="5" eb="8">
      <t>シュッキンボ</t>
    </rPh>
    <phoneticPr fontId="1"/>
  </si>
  <si>
    <t>所属</t>
    <rPh sb="0" eb="2">
      <t>ショゾク</t>
    </rPh>
    <phoneticPr fontId="1"/>
  </si>
  <si>
    <t>委嘱期間</t>
    <rPh sb="0" eb="2">
      <t>イショク</t>
    </rPh>
    <rPh sb="2" eb="4">
      <t>キカン</t>
    </rPh>
    <phoneticPr fontId="1"/>
  </si>
  <si>
    <t>日</t>
    <rPh sb="0" eb="1">
      <t>ニチ</t>
    </rPh>
    <phoneticPr fontId="1"/>
  </si>
  <si>
    <t>押印</t>
    <rPh sb="0" eb="2">
      <t>オウイン</t>
    </rPh>
    <phoneticPr fontId="1"/>
  </si>
  <si>
    <t>無給休暇</t>
    <rPh sb="0" eb="2">
      <t>ムキュウ</t>
    </rPh>
    <rPh sb="2" eb="4">
      <t>キュウカ</t>
    </rPh>
    <phoneticPr fontId="1"/>
  </si>
  <si>
    <t>欠勤</t>
    <rPh sb="0" eb="2">
      <t>ケッキン</t>
    </rPh>
    <phoneticPr fontId="1"/>
  </si>
  <si>
    <t>計</t>
    <rPh sb="0" eb="1">
      <t>ケイ</t>
    </rPh>
    <phoneticPr fontId="1"/>
  </si>
  <si>
    <t>～</t>
    <phoneticPr fontId="1"/>
  </si>
  <si>
    <t>月)</t>
    <rPh sb="0" eb="1">
      <t>ガツ</t>
    </rPh>
    <phoneticPr fontId="1"/>
  </si>
  <si>
    <t>年</t>
    <rPh sb="0" eb="1">
      <t>ネン</t>
    </rPh>
    <phoneticPr fontId="1"/>
  </si>
  <si>
    <t>(平成</t>
    <rPh sb="1" eb="3">
      <t>ヘイセイ</t>
    </rPh>
    <phoneticPr fontId="1"/>
  </si>
  <si>
    <t>｢非常勤出勤簿」追加</t>
    <rPh sb="1" eb="4">
      <t>ヒジョウキン</t>
    </rPh>
    <rPh sb="4" eb="7">
      <t>シュッキンボ</t>
    </rPh>
    <rPh sb="8" eb="10">
      <t>ツイカ</t>
    </rPh>
    <phoneticPr fontId="1"/>
  </si>
  <si>
    <t>※｢全員で１枚B4｣シートの「月」は，左上端の月欄に「１～１２」を入力</t>
    <rPh sb="2" eb="4">
      <t>ゼンイン</t>
    </rPh>
    <rPh sb="5" eb="7">
      <t>イチマイ</t>
    </rPh>
    <rPh sb="15" eb="16">
      <t>ゲツ</t>
    </rPh>
    <rPh sb="19" eb="21">
      <t>ヒダリウエ</t>
    </rPh>
    <rPh sb="21" eb="22">
      <t>ハシ</t>
    </rPh>
    <rPh sb="23" eb="24">
      <t>ツキ</t>
    </rPh>
    <rPh sb="24" eb="25">
      <t>ラン</t>
    </rPh>
    <rPh sb="33" eb="35">
      <t>ニュウリョク</t>
    </rPh>
    <phoneticPr fontId="1"/>
  </si>
  <si>
    <t>天皇誕生日振替</t>
    <rPh sb="0" eb="2">
      <t>テンノウ</t>
    </rPh>
    <rPh sb="2" eb="5">
      <t>タンジョウビ</t>
    </rPh>
    <rPh sb="5" eb="7">
      <t>フリカエ</t>
    </rPh>
    <phoneticPr fontId="17"/>
  </si>
  <si>
    <t>秋分の日振替</t>
    <rPh sb="0" eb="2">
      <t>シュウブン</t>
    </rPh>
    <rPh sb="3" eb="4">
      <t>ヒ</t>
    </rPh>
    <rPh sb="4" eb="6">
      <t>フリカエ</t>
    </rPh>
    <phoneticPr fontId="17"/>
  </si>
  <si>
    <t>春分の日振替</t>
    <rPh sb="0" eb="2">
      <t>シュンブン</t>
    </rPh>
    <rPh sb="3" eb="4">
      <t>ヒ</t>
    </rPh>
    <rPh sb="4" eb="6">
      <t>フリカエ</t>
    </rPh>
    <phoneticPr fontId="17"/>
  </si>
  <si>
    <t>建国記念の日振替</t>
    <rPh sb="0" eb="2">
      <t>ケンコク</t>
    </rPh>
    <rPh sb="2" eb="4">
      <t>キネン</t>
    </rPh>
    <rPh sb="5" eb="6">
      <t>ヒ</t>
    </rPh>
    <rPh sb="6" eb="8">
      <t>フリカエ</t>
    </rPh>
    <phoneticPr fontId="17"/>
  </si>
  <si>
    <t>教諭</t>
    <rPh sb="0" eb="2">
      <t>キョウユ</t>
    </rPh>
    <phoneticPr fontId="1"/>
  </si>
  <si>
    <t>校長</t>
    <rPh sb="0" eb="2">
      <t>コウチョウ</t>
    </rPh>
    <phoneticPr fontId="1"/>
  </si>
  <si>
    <t>教頭</t>
    <rPh sb="0" eb="2">
      <t>キョウトウ</t>
    </rPh>
    <phoneticPr fontId="1"/>
  </si>
  <si>
    <t>副校長</t>
    <rPh sb="0" eb="3">
      <t>フクコウチョウ</t>
    </rPh>
    <phoneticPr fontId="1"/>
  </si>
  <si>
    <t>学校栄養職員</t>
    <rPh sb="0" eb="2">
      <t>ガッコウ</t>
    </rPh>
    <rPh sb="2" eb="4">
      <t>エイヨウ</t>
    </rPh>
    <rPh sb="4" eb="6">
      <t>ショクイン</t>
    </rPh>
    <phoneticPr fontId="1"/>
  </si>
  <si>
    <t>学校栄養教諭</t>
    <rPh sb="0" eb="2">
      <t>ガッコウ</t>
    </rPh>
    <rPh sb="2" eb="4">
      <t>エイヨウ</t>
    </rPh>
    <rPh sb="4" eb="6">
      <t>キョウユ</t>
    </rPh>
    <phoneticPr fontId="1"/>
  </si>
  <si>
    <t>事務職員</t>
    <rPh sb="0" eb="2">
      <t>ジム</t>
    </rPh>
    <rPh sb="2" eb="4">
      <t>ショクイン</t>
    </rPh>
    <phoneticPr fontId="1"/>
  </si>
  <si>
    <t>事務主査</t>
    <rPh sb="0" eb="2">
      <t>ジム</t>
    </rPh>
    <rPh sb="2" eb="4">
      <t>シュサ</t>
    </rPh>
    <phoneticPr fontId="1"/>
  </si>
  <si>
    <t>事務主任</t>
    <rPh sb="0" eb="2">
      <t>ジム</t>
    </rPh>
    <rPh sb="2" eb="4">
      <t>シュニン</t>
    </rPh>
    <phoneticPr fontId="1"/>
  </si>
  <si>
    <t>専門員</t>
    <rPh sb="0" eb="3">
      <t>センモンイン</t>
    </rPh>
    <phoneticPr fontId="1"/>
  </si>
  <si>
    <t>事務主幹</t>
    <rPh sb="0" eb="2">
      <t>ジム</t>
    </rPh>
    <rPh sb="2" eb="4">
      <t>シュカン</t>
    </rPh>
    <phoneticPr fontId="1"/>
  </si>
  <si>
    <t>事務参事</t>
    <rPh sb="0" eb="2">
      <t>ジム</t>
    </rPh>
    <rPh sb="2" eb="4">
      <t>サンジ</t>
    </rPh>
    <phoneticPr fontId="1"/>
  </si>
  <si>
    <t>課長</t>
    <rPh sb="0" eb="2">
      <t>カチョウ</t>
    </rPh>
    <phoneticPr fontId="1"/>
  </si>
  <si>
    <t>課長補佐</t>
    <rPh sb="0" eb="2">
      <t>カチョウ</t>
    </rPh>
    <rPh sb="2" eb="4">
      <t>ホサ</t>
    </rPh>
    <phoneticPr fontId="1"/>
  </si>
  <si>
    <t>参事</t>
    <rPh sb="0" eb="2">
      <t>サンジ</t>
    </rPh>
    <phoneticPr fontId="1"/>
  </si>
  <si>
    <t>参事補</t>
    <rPh sb="0" eb="3">
      <t>サンジホ</t>
    </rPh>
    <phoneticPr fontId="1"/>
  </si>
  <si>
    <t>知事</t>
    <rPh sb="0" eb="2">
      <t>チジ</t>
    </rPh>
    <phoneticPr fontId="1"/>
  </si>
  <si>
    <t>副知事</t>
    <rPh sb="0" eb="3">
      <t>フクチジ</t>
    </rPh>
    <phoneticPr fontId="1"/>
  </si>
  <si>
    <t>講師</t>
    <rPh sb="0" eb="2">
      <t>コウシ</t>
    </rPh>
    <phoneticPr fontId="1"/>
  </si>
  <si>
    <t>助教諭</t>
    <rPh sb="0" eb="3">
      <t>ジョキョウユ</t>
    </rPh>
    <phoneticPr fontId="1"/>
  </si>
  <si>
    <t>養護教諭</t>
    <rPh sb="0" eb="2">
      <t>ヨウゴ</t>
    </rPh>
    <rPh sb="2" eb="4">
      <t>キョウユ</t>
    </rPh>
    <phoneticPr fontId="1"/>
  </si>
  <si>
    <t>養護助教諭</t>
    <rPh sb="0" eb="2">
      <t>ヨウゴ</t>
    </rPh>
    <rPh sb="2" eb="5">
      <t>ジョキョウユ</t>
    </rPh>
    <phoneticPr fontId="1"/>
  </si>
  <si>
    <t>非常勤講師</t>
    <rPh sb="0" eb="3">
      <t>ヒジョウキン</t>
    </rPh>
    <rPh sb="3" eb="5">
      <t>コウシ</t>
    </rPh>
    <phoneticPr fontId="1"/>
  </si>
  <si>
    <t>｢職員名簿」に記載後，名前選択</t>
    <rPh sb="1" eb="3">
      <t>ショクイン</t>
    </rPh>
    <rPh sb="3" eb="5">
      <t>メイボ</t>
    </rPh>
    <rPh sb="7" eb="9">
      <t>キサイ</t>
    </rPh>
    <rPh sb="9" eb="10">
      <t>ゴ</t>
    </rPh>
    <rPh sb="11" eb="13">
      <t>ナマエ</t>
    </rPh>
    <rPh sb="13" eb="15">
      <t>センタク</t>
    </rPh>
    <phoneticPr fontId="1"/>
  </si>
  <si>
    <t>｢祝祭日」式整理、｢一人1枚B4」の氏名もリスト選択式に，｢非常勤出勤簿」もリスト選択式に修正</t>
    <rPh sb="1" eb="4">
      <t>シュクサイジツ</t>
    </rPh>
    <rPh sb="5" eb="6">
      <t>シキ</t>
    </rPh>
    <rPh sb="6" eb="8">
      <t>セイリ</t>
    </rPh>
    <rPh sb="10" eb="12">
      <t>ヒトリ</t>
    </rPh>
    <rPh sb="12" eb="14">
      <t>イチマイ</t>
    </rPh>
    <rPh sb="18" eb="20">
      <t>シメイ</t>
    </rPh>
    <rPh sb="24" eb="26">
      <t>センタク</t>
    </rPh>
    <rPh sb="26" eb="27">
      <t>シキ</t>
    </rPh>
    <rPh sb="30" eb="33">
      <t>ヒジョウキン</t>
    </rPh>
    <rPh sb="33" eb="36">
      <t>シュッキンボ</t>
    </rPh>
    <rPh sb="41" eb="43">
      <t>センタク</t>
    </rPh>
    <rPh sb="43" eb="44">
      <t>シキ</t>
    </rPh>
    <rPh sb="45" eb="47">
      <t>シュウセイ</t>
    </rPh>
    <phoneticPr fontId="1"/>
  </si>
  <si>
    <t>備  考</t>
    <rPh sb="0" eb="1">
      <t>ソナエ</t>
    </rPh>
    <rPh sb="3" eb="4">
      <t>コウ</t>
    </rPh>
    <phoneticPr fontId="1"/>
  </si>
  <si>
    <t>←氏名選択，委嘱期間記入</t>
    <rPh sb="1" eb="3">
      <t>シメイ</t>
    </rPh>
    <rPh sb="3" eb="5">
      <t>センタク</t>
    </rPh>
    <rPh sb="6" eb="8">
      <t>イショク</t>
    </rPh>
    <rPh sb="8" eb="10">
      <t>キカン</t>
    </rPh>
    <rPh sb="10" eb="12">
      <t>キニュウ</t>
    </rPh>
    <phoneticPr fontId="1"/>
  </si>
  <si>
    <t>←氏名選択</t>
    <rPh sb="1" eb="3">
      <t>シメイ</t>
    </rPh>
    <rPh sb="3" eb="5">
      <t>センタク</t>
    </rPh>
    <phoneticPr fontId="1"/>
  </si>
  <si>
    <t>→計算欄，ﾄﾞﾝﾄﾀｯﾁ！</t>
    <rPh sb="1" eb="3">
      <t>ケイサン</t>
    </rPh>
    <rPh sb="3" eb="4">
      <t>ラン</t>
    </rPh>
    <phoneticPr fontId="1"/>
  </si>
  <si>
    <t>←氏名等記入</t>
    <rPh sb="1" eb="3">
      <t>シメイ</t>
    </rPh>
    <rPh sb="3" eb="4">
      <t>トウ</t>
    </rPh>
    <rPh sb="4" eb="6">
      <t>キニュウ</t>
    </rPh>
    <phoneticPr fontId="1"/>
  </si>
  <si>
    <t>このシートは，計算専用。どこもさわらないで～！！ｏｋ！？</t>
    <rPh sb="7" eb="9">
      <t>ケイサン</t>
    </rPh>
    <rPh sb="9" eb="11">
      <t>センヨウ</t>
    </rPh>
    <phoneticPr fontId="1"/>
  </si>
  <si>
    <t>←曜日が「１（日曜）」だったら，翌日に振り替えてｴという式</t>
    <rPh sb="1" eb="3">
      <t>ヨウビ</t>
    </rPh>
    <rPh sb="7" eb="9">
      <t>ニチヨウ</t>
    </rPh>
    <rPh sb="16" eb="18">
      <t>ヨクジツ</t>
    </rPh>
    <rPh sb="19" eb="20">
      <t>フ</t>
    </rPh>
    <rPh sb="21" eb="22">
      <t>カ</t>
    </rPh>
    <rPh sb="28" eb="29">
      <t>シキ</t>
    </rPh>
    <phoneticPr fontId="1"/>
  </si>
  <si>
    <t>←「第3○曜日は，必ずその月の15日以降，第2○曜日も同様に，その月の8日以降」という考え方で，その日が，月曜日（２）だったらその日を表示しなさいよ！という式</t>
    <rPh sb="2" eb="3">
      <t>ダイ</t>
    </rPh>
    <rPh sb="5" eb="7">
      <t>ヨウビ</t>
    </rPh>
    <rPh sb="9" eb="10">
      <t>カナラ</t>
    </rPh>
    <rPh sb="13" eb="14">
      <t>ツキ</t>
    </rPh>
    <rPh sb="17" eb="18">
      <t>ニチ</t>
    </rPh>
    <rPh sb="18" eb="20">
      <t>イコウ</t>
    </rPh>
    <rPh sb="21" eb="22">
      <t>ダイ</t>
    </rPh>
    <rPh sb="24" eb="26">
      <t>ヨウビ</t>
    </rPh>
    <rPh sb="27" eb="29">
      <t>ドウヨウ</t>
    </rPh>
    <rPh sb="33" eb="34">
      <t>ツキ</t>
    </rPh>
    <rPh sb="36" eb="37">
      <t>ニチ</t>
    </rPh>
    <rPh sb="37" eb="39">
      <t>イコウ</t>
    </rPh>
    <rPh sb="43" eb="44">
      <t>カンガ</t>
    </rPh>
    <rPh sb="45" eb="46">
      <t>カタ</t>
    </rPh>
    <rPh sb="50" eb="51">
      <t>ニチ</t>
    </rPh>
    <rPh sb="53" eb="56">
      <t>ゲツヨウビ</t>
    </rPh>
    <rPh sb="65" eb="66">
      <t>ヒ</t>
    </rPh>
    <rPh sb="67" eb="69">
      <t>ヒョウジ</t>
    </rPh>
    <rPh sb="78" eb="79">
      <t>シキ</t>
    </rPh>
    <phoneticPr fontId="1"/>
  </si>
  <si>
    <t>職名</t>
    <rPh sb="0" eb="2">
      <t>ショクメイ</t>
    </rPh>
    <phoneticPr fontId="1"/>
  </si>
  <si>
    <t>→　　計算欄！ドントタッチ</t>
    <rPh sb="3" eb="5">
      <t>ケイサン</t>
    </rPh>
    <rPh sb="5" eb="6">
      <t>ラン</t>
    </rPh>
    <phoneticPr fontId="1"/>
  </si>
  <si>
    <t>｢全員で1枚B4」の祝祭日の式修正。（祝祭日が朱書されないようになっていた）</t>
    <rPh sb="1" eb="3">
      <t>ゼンイン</t>
    </rPh>
    <rPh sb="5" eb="6">
      <t>マイ</t>
    </rPh>
    <rPh sb="10" eb="13">
      <t>シュクサイジツ</t>
    </rPh>
    <rPh sb="14" eb="15">
      <t>シキ</t>
    </rPh>
    <rPh sb="15" eb="17">
      <t>シュウセイ</t>
    </rPh>
    <rPh sb="19" eb="22">
      <t>シュクサイジツ</t>
    </rPh>
    <rPh sb="23" eb="25">
      <t>シュショ</t>
    </rPh>
    <phoneticPr fontId="1"/>
  </si>
  <si>
    <t>※　B4を105％でA3にプリントすると，これまでの既存の出勤簿サイズになります。</t>
    <rPh sb="26" eb="28">
      <t>キソン</t>
    </rPh>
    <rPh sb="29" eb="32">
      <t>シュッキンボ</t>
    </rPh>
    <phoneticPr fontId="1"/>
  </si>
  <si>
    <t>出張
別勤</t>
    <rPh sb="0" eb="2">
      <t>シュッチョウ</t>
    </rPh>
    <rPh sb="3" eb="4">
      <t>ベツ</t>
    </rPh>
    <rPh sb="4" eb="5">
      <t>ツトム</t>
    </rPh>
    <phoneticPr fontId="1"/>
  </si>
  <si>
    <t>｢一人2枚A4」追加</t>
    <rPh sb="1" eb="3">
      <t>ヒトリ</t>
    </rPh>
    <rPh sb="4" eb="5">
      <t>マイ</t>
    </rPh>
    <rPh sb="8" eb="10">
      <t>ツイカ</t>
    </rPh>
    <phoneticPr fontId="1"/>
  </si>
  <si>
    <t>※　年度は，「memo」シートに入力</t>
    <rPh sb="2" eb="4">
      <t>ネンド</t>
    </rPh>
    <rPh sb="16" eb="18">
      <t>ニュウリョク</t>
    </rPh>
    <phoneticPr fontId="1"/>
  </si>
  <si>
    <t>｢全員で1枚B4」の余計な所に保護がかかっていたので，保護解除</t>
    <rPh sb="1" eb="3">
      <t>ゼンイン</t>
    </rPh>
    <rPh sb="5" eb="6">
      <t>マイ</t>
    </rPh>
    <rPh sb="10" eb="12">
      <t>ヨケイ</t>
    </rPh>
    <rPh sb="13" eb="14">
      <t>トコロ</t>
    </rPh>
    <rPh sb="15" eb="17">
      <t>ホゴ</t>
    </rPh>
    <rPh sb="27" eb="29">
      <t>ホゴ</t>
    </rPh>
    <rPh sb="29" eb="31">
      <t>カイジョ</t>
    </rPh>
    <phoneticPr fontId="1"/>
  </si>
  <si>
    <t>山の日</t>
    <rPh sb="0" eb="1">
      <t>ヤマ</t>
    </rPh>
    <rPh sb="2" eb="3">
      <t>ニチ</t>
    </rPh>
    <phoneticPr fontId="1"/>
  </si>
  <si>
    <t>山の日振替</t>
    <rPh sb="0" eb="1">
      <t>ヤマ</t>
    </rPh>
    <rPh sb="2" eb="3">
      <t>ニチ</t>
    </rPh>
    <rPh sb="3" eb="5">
      <t>フリカエ</t>
    </rPh>
    <phoneticPr fontId="1"/>
  </si>
  <si>
    <t>山の日，2016年度以降自動表示</t>
    <rPh sb="0" eb="1">
      <t>ヤマ</t>
    </rPh>
    <rPh sb="2" eb="3">
      <t>ニチ</t>
    </rPh>
    <rPh sb="8" eb="10">
      <t>ネンド</t>
    </rPh>
    <rPh sb="10" eb="12">
      <t>イコウ</t>
    </rPh>
    <rPh sb="12" eb="14">
      <t>ジドウ</t>
    </rPh>
    <rPh sb="14" eb="16">
      <t>ヒョウジ</t>
    </rPh>
    <phoneticPr fontId="1"/>
  </si>
  <si>
    <t>↓</t>
    <phoneticPr fontId="1"/>
  </si>
  <si>
    <t>←祝祭日!c5:c61は１で表示</t>
    <rPh sb="14" eb="16">
      <t>ヒョウジ</t>
    </rPh>
    <phoneticPr fontId="1"/>
  </si>
  <si>
    <t>←祝祭日は１で表示</t>
    <rPh sb="7" eb="9">
      <t>ヒョウジ</t>
    </rPh>
    <phoneticPr fontId="1"/>
  </si>
  <si>
    <t>波留</t>
    <rPh sb="0" eb="1">
      <t>ナミ</t>
    </rPh>
    <rPh sb="1" eb="2">
      <t>ト</t>
    </rPh>
    <phoneticPr fontId="1"/>
  </si>
  <si>
    <t>ふゆ</t>
    <phoneticPr fontId="1"/>
  </si>
  <si>
    <t>広岡浅子</t>
    <rPh sb="0" eb="2">
      <t>ヒロオカ</t>
    </rPh>
    <rPh sb="2" eb="4">
      <t>アサコ</t>
    </rPh>
    <phoneticPr fontId="1"/>
  </si>
  <si>
    <t>五代友厚</t>
    <rPh sb="0" eb="2">
      <t>ゴダイ</t>
    </rPh>
    <rPh sb="2" eb="4">
      <t>トモアツ</t>
    </rPh>
    <phoneticPr fontId="1"/>
  </si>
  <si>
    <t>渋沢栄一</t>
    <rPh sb="0" eb="2">
      <t>シブサワ</t>
    </rPh>
    <rPh sb="2" eb="4">
      <t>エイイチ</t>
    </rPh>
    <phoneticPr fontId="1"/>
  </si>
  <si>
    <t>福沢諭吉</t>
    <rPh sb="0" eb="2">
      <t>フクザワ</t>
    </rPh>
    <rPh sb="2" eb="4">
      <t>ユキチ</t>
    </rPh>
    <phoneticPr fontId="1"/>
  </si>
  <si>
    <t>←予備欄（日付を入れれば休みの表示として出勤簿に反映される）</t>
    <rPh sb="1" eb="3">
      <t>ヨビ</t>
    </rPh>
    <rPh sb="3" eb="4">
      <t>ラン</t>
    </rPh>
    <rPh sb="5" eb="7">
      <t>ヒヅケ</t>
    </rPh>
    <rPh sb="8" eb="9">
      <t>イ</t>
    </rPh>
    <rPh sb="12" eb="13">
      <t>ヤス</t>
    </rPh>
    <rPh sb="15" eb="17">
      <t>ヒョウジ</t>
    </rPh>
    <rPh sb="20" eb="23">
      <t>シュッキンボ</t>
    </rPh>
    <rPh sb="24" eb="26">
      <t>ハンエイ</t>
    </rPh>
    <phoneticPr fontId="1"/>
  </si>
  <si>
    <t>↓第○曜日算出用</t>
    <rPh sb="1" eb="2">
      <t>ダイ</t>
    </rPh>
    <rPh sb="3" eb="5">
      <t>ヨウビ</t>
    </rPh>
    <rPh sb="5" eb="7">
      <t>サンシュツ</t>
    </rPh>
    <rPh sb="7" eb="8">
      <t>ヨウ</t>
    </rPh>
    <phoneticPr fontId="1"/>
  </si>
  <si>
    <t>↓翌月以降を表示したら空欄自動</t>
    <rPh sb="1" eb="2">
      <t>ヨク</t>
    </rPh>
    <rPh sb="2" eb="3">
      <t>ツキ</t>
    </rPh>
    <rPh sb="3" eb="5">
      <t>イコウ</t>
    </rPh>
    <rPh sb="6" eb="8">
      <t>ヒョウジ</t>
    </rPh>
    <rPh sb="11" eb="13">
      <t>クウラン</t>
    </rPh>
    <rPh sb="13" eb="15">
      <t>ジドウ</t>
    </rPh>
    <phoneticPr fontId="1"/>
  </si>
  <si>
    <t>この欄に翌月が表示されても気にしないで！単なる計算欄</t>
    <rPh sb="2" eb="3">
      <t>ラン</t>
    </rPh>
    <rPh sb="4" eb="6">
      <t>ヨクゲツ</t>
    </rPh>
    <rPh sb="7" eb="9">
      <t>ヒョウジ</t>
    </rPh>
    <rPh sb="13" eb="14">
      <t>キ</t>
    </rPh>
    <rPh sb="20" eb="21">
      <t>タン</t>
    </rPh>
    <rPh sb="23" eb="25">
      <t>ケイサン</t>
    </rPh>
    <rPh sb="25" eb="26">
      <t>ラン</t>
    </rPh>
    <phoneticPr fontId="1"/>
  </si>
  <si>
    <t>t9-44</t>
    <phoneticPr fontId="1"/>
  </si>
  <si>
    <t>←祝祭日は８、土日は６，７，出勤する土曜日は0.5</t>
    <rPh sb="1" eb="4">
      <t>シュクサイジツ</t>
    </rPh>
    <rPh sb="7" eb="9">
      <t>ドニチ</t>
    </rPh>
    <rPh sb="14" eb="16">
      <t>シュッキン</t>
    </rPh>
    <rPh sb="18" eb="21">
      <t>ドヨウビ</t>
    </rPh>
    <phoneticPr fontId="1"/>
  </si>
  <si>
    <t>第○土曜日授業対応。第○土曜日より祝祭日優先（このｍｅｍｏシートで第○土曜日を出勤にしても祝祭日と重複していたら休みの表示になる）</t>
    <rPh sb="0" eb="1">
      <t>ダイ</t>
    </rPh>
    <rPh sb="2" eb="5">
      <t>ドヨウビ</t>
    </rPh>
    <rPh sb="5" eb="7">
      <t>ジュギョウ</t>
    </rPh>
    <rPh sb="7" eb="9">
      <t>タイオウ</t>
    </rPh>
    <rPh sb="10" eb="11">
      <t>ダイ</t>
    </rPh>
    <rPh sb="12" eb="15">
      <t>ドヨウビ</t>
    </rPh>
    <rPh sb="17" eb="20">
      <t>シュクサイジツ</t>
    </rPh>
    <rPh sb="20" eb="22">
      <t>ユウセン</t>
    </rPh>
    <rPh sb="33" eb="34">
      <t>ダイ</t>
    </rPh>
    <rPh sb="35" eb="38">
      <t>ドヨウビ</t>
    </rPh>
    <rPh sb="39" eb="41">
      <t>シュッキン</t>
    </rPh>
    <rPh sb="45" eb="48">
      <t>シュクサイジツ</t>
    </rPh>
    <rPh sb="49" eb="51">
      <t>チョウフク</t>
    </rPh>
    <rPh sb="56" eb="57">
      <t>ヤス</t>
    </rPh>
    <rPh sb="59" eb="61">
      <t>ヒョウジ</t>
    </rPh>
    <phoneticPr fontId="1"/>
  </si>
  <si>
    <t>↓順番適当ＯＫ，重複ＯＫ</t>
    <rPh sb="1" eb="3">
      <t>ジュンバン</t>
    </rPh>
    <rPh sb="3" eb="5">
      <t>テキトウ</t>
    </rPh>
    <rPh sb="8" eb="10">
      <t>チョウフク</t>
    </rPh>
    <phoneticPr fontId="1"/>
  </si>
  <si>
    <t>順番適当ＯＫ，重複ＯＫ</t>
    <rPh sb="0" eb="2">
      <t>ジュンバン</t>
    </rPh>
    <rPh sb="2" eb="4">
      <t>テキトウ</t>
    </rPh>
    <rPh sb="7" eb="9">
      <t>チョウフク</t>
    </rPh>
    <phoneticPr fontId="1"/>
  </si>
  <si>
    <t>この頁の曜日は月曜日が１で始まる。土曜日が7。シートによって異なるので要注意</t>
    <rPh sb="2" eb="3">
      <t>ページ</t>
    </rPh>
    <rPh sb="4" eb="6">
      <t>ヨウビ</t>
    </rPh>
    <rPh sb="7" eb="10">
      <t>ゲツヨウビ</t>
    </rPh>
    <rPh sb="13" eb="14">
      <t>ハジ</t>
    </rPh>
    <rPh sb="17" eb="20">
      <t>ドヨウビ</t>
    </rPh>
    <rPh sb="30" eb="31">
      <t>コト</t>
    </rPh>
    <rPh sb="35" eb="38">
      <t>ヨウチュウイ</t>
    </rPh>
    <phoneticPr fontId="1"/>
  </si>
  <si>
    <t>←祝祭日は８、土日は６，７，出勤する土曜日は０．５</t>
    <rPh sb="7" eb="9">
      <t>ドニチ</t>
    </rPh>
    <rPh sb="14" eb="16">
      <t>シュッキン</t>
    </rPh>
    <rPh sb="18" eb="21">
      <t>ドヨウビ</t>
    </rPh>
    <phoneticPr fontId="1"/>
  </si>
  <si>
    <t>←祝祭日!c5:c61は８、土日は６，７，出勤する土曜日は０．５</t>
    <rPh sb="14" eb="16">
      <t>ドニチ</t>
    </rPh>
    <rPh sb="21" eb="23">
      <t>シュッキン</t>
    </rPh>
    <rPh sb="25" eb="28">
      <t>ドヨウビ</t>
    </rPh>
    <phoneticPr fontId="1"/>
  </si>
  <si>
    <t>祝祭日は8→</t>
    <phoneticPr fontId="1"/>
  </si>
  <si>
    <t>祝祭日は１</t>
    <phoneticPr fontId="1"/>
  </si>
  <si>
    <t>↓出勤する土曜日入力</t>
    <rPh sb="1" eb="3">
      <t>シュッキン</t>
    </rPh>
    <rPh sb="5" eb="8">
      <t>ドヨウビ</t>
    </rPh>
    <rPh sb="8" eb="10">
      <t>ニュウリョク</t>
    </rPh>
    <phoneticPr fontId="1"/>
  </si>
  <si>
    <t>月(1～１２）↓</t>
    <rPh sb="0" eb="1">
      <t>ガツ</t>
    </rPh>
    <phoneticPr fontId="1"/>
  </si>
  <si>
    <t>↓ドントタッチ</t>
    <phoneticPr fontId="1"/>
  </si>
  <si>
    <t>kaisi</t>
    <phoneticPr fontId="1"/>
  </si>
  <si>
    <r>
      <t>↓出勤になる土曜日</t>
    </r>
    <r>
      <rPr>
        <sz val="10"/>
        <rFont val="ＭＳ Ｐゴシック"/>
        <family val="3"/>
        <charset val="128"/>
      </rPr>
      <t>第○土曜日(空欄or１～５）</t>
    </r>
    <rPh sb="1" eb="3">
      <t>シュッキン</t>
    </rPh>
    <rPh sb="6" eb="9">
      <t>ドヨウビ</t>
    </rPh>
    <rPh sb="9" eb="10">
      <t>ダイ</t>
    </rPh>
    <rPh sb="11" eb="14">
      <t>ドヨウビ</t>
    </rPh>
    <rPh sb="15" eb="17">
      <t>クウラン</t>
    </rPh>
    <phoneticPr fontId="1"/>
  </si>
</sst>
</file>

<file path=xl/styles.xml><?xml version="1.0" encoding="utf-8"?>
<styleSheet xmlns="http://schemas.openxmlformats.org/spreadsheetml/2006/main">
  <numFmts count="5">
    <numFmt numFmtId="176" formatCode="d"/>
    <numFmt numFmtId="177" formatCode="aaa"/>
    <numFmt numFmtId="178" formatCode="yyyy/m/d;@"/>
    <numFmt numFmtId="179" formatCode="[$-411]ge\.m\.d;@"/>
    <numFmt numFmtId="180" formatCode="0_);[Red]\(0\)"/>
  </numFmts>
  <fonts count="4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8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6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2"/>
      <name val="ＭＳ Ｐゴシック"/>
      <family val="3"/>
      <charset val="128"/>
    </font>
    <font>
      <sz val="9"/>
      <name val="ＭＳ Ｐゴシック"/>
      <family val="3"/>
      <charset val="128"/>
    </font>
    <font>
      <sz val="10"/>
      <color indexed="8"/>
      <name val="ＭＳ Ｐゴシック"/>
      <family val="3"/>
      <charset val="128"/>
    </font>
    <font>
      <sz val="14"/>
      <name val="ＭＳ 明朝"/>
      <family val="1"/>
      <charset val="128"/>
    </font>
    <font>
      <sz val="16"/>
      <name val="ＭＳ 明朝"/>
      <family val="1"/>
      <charset val="128"/>
    </font>
    <font>
      <sz val="14"/>
      <color rgb="FFFF000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10"/>
      <color rgb="FF00B050"/>
      <name val="ＭＳ Ｐゴシック"/>
      <family val="2"/>
      <charset val="128"/>
      <scheme val="minor"/>
    </font>
    <font>
      <sz val="12"/>
      <color rgb="FF00B050"/>
      <name val="ＭＳ Ｐゴシック"/>
      <family val="3"/>
      <charset val="128"/>
    </font>
    <font>
      <sz val="9"/>
      <color rgb="FF00B05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0"/>
      <color rgb="FF00B050"/>
      <name val="ＭＳ Ｐゴシック"/>
      <family val="3"/>
      <charset val="128"/>
      <scheme val="minor"/>
    </font>
    <font>
      <b/>
      <sz val="16"/>
      <color rgb="FFFF0000"/>
      <name val="ＭＳ Ｐゴシック"/>
      <family val="3"/>
      <charset val="128"/>
    </font>
    <font>
      <sz val="18"/>
      <name val="ＭＳ Ｐゴシック"/>
      <family val="3"/>
      <charset val="128"/>
    </font>
    <font>
      <sz val="12"/>
      <color rgb="FFFF0000"/>
      <name val="ＭＳ Ｐゴシック"/>
      <family val="3"/>
      <charset val="128"/>
    </font>
    <font>
      <sz val="18"/>
      <name val="ＭＳ Ｐ明朝"/>
      <family val="1"/>
      <charset val="128"/>
    </font>
    <font>
      <sz val="28"/>
      <color rgb="FFFF0000"/>
      <name val="ＭＳ Ｐゴシック"/>
      <family val="3"/>
      <charset val="128"/>
    </font>
    <font>
      <b/>
      <sz val="28"/>
      <color rgb="FFFFFF00"/>
      <name val="ＭＳ Ｐゴシック"/>
      <family val="3"/>
      <charset val="128"/>
    </font>
    <font>
      <sz val="26"/>
      <name val="ＭＳ 明朝"/>
      <family val="1"/>
      <charset val="128"/>
    </font>
    <font>
      <sz val="26"/>
      <name val="ＭＳ Ｐゴシック"/>
      <family val="3"/>
      <charset val="128"/>
    </font>
    <font>
      <sz val="26"/>
      <color rgb="FFFFFF00"/>
      <name val="ＭＳ Ｐゴシック"/>
      <family val="3"/>
      <charset val="128"/>
    </font>
    <font>
      <sz val="10"/>
      <name val="ＭＳ 明朝"/>
      <family val="1"/>
      <charset val="128"/>
    </font>
    <font>
      <sz val="9"/>
      <name val="ＭＳ 明朝"/>
      <family val="1"/>
      <charset val="128"/>
    </font>
    <font>
      <sz val="12"/>
      <name val="ＭＳ 明朝"/>
      <family val="1"/>
      <charset val="128"/>
    </font>
    <font>
      <sz val="14"/>
      <color rgb="FF00B050"/>
      <name val="ＭＳ Ｐゴシック"/>
      <family val="3"/>
      <charset val="128"/>
    </font>
    <font>
      <b/>
      <sz val="9"/>
      <color indexed="81"/>
      <name val="ＭＳ Ｐゴシック"/>
      <family val="3"/>
      <charset val="128"/>
    </font>
    <font>
      <sz val="11"/>
      <color rgb="FF92D050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color rgb="FF92D050"/>
      <name val="ＭＳ Ｐゴシック"/>
      <family val="3"/>
      <charset val="128"/>
    </font>
    <font>
      <b/>
      <sz val="11"/>
      <color rgb="FF00B0F0"/>
      <name val="ＭＳ Ｐゴシック"/>
      <family val="3"/>
      <charset val="128"/>
    </font>
    <font>
      <sz val="9"/>
      <color rgb="FF92D050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6"/>
      <color rgb="FF00B0F0"/>
      <name val="ＭＳ Ｐゴシック"/>
      <family val="3"/>
      <charset val="128"/>
    </font>
    <font>
      <sz val="9"/>
      <color rgb="FFFF0000"/>
      <name val="ＭＳ Ｐゴシック"/>
      <family val="3"/>
      <charset val="128"/>
    </font>
    <font>
      <b/>
      <sz val="11"/>
      <color rgb="FFFF0000"/>
      <name val="ＭＳ Ｐ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79998168889431442"/>
        <bgColor indexed="64"/>
      </patternFill>
    </fill>
  </fills>
  <borders count="7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tt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dotted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auto="1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hair">
        <color auto="1"/>
      </bottom>
      <diagonal/>
    </border>
    <border>
      <left/>
      <right/>
      <top style="medium">
        <color auto="1"/>
      </top>
      <bottom style="hair">
        <color auto="1"/>
      </bottom>
      <diagonal/>
    </border>
    <border>
      <left/>
      <right style="medium">
        <color indexed="64"/>
      </right>
      <top style="hair">
        <color auto="1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auto="1"/>
      </top>
      <bottom style="hair">
        <color auto="1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hair">
        <color auto="1"/>
      </bottom>
      <diagonal/>
    </border>
    <border>
      <left style="thin">
        <color indexed="64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hair">
        <color auto="1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auto="1"/>
      </right>
      <top style="medium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auto="1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 style="hair">
        <color auto="1"/>
      </left>
      <right/>
      <top/>
      <bottom/>
      <diagonal/>
    </border>
    <border>
      <left/>
      <right style="hair">
        <color auto="1"/>
      </right>
      <top/>
      <bottom/>
      <diagonal/>
    </border>
    <border>
      <left style="hair">
        <color auto="1"/>
      </left>
      <right/>
      <top/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</borders>
  <cellStyleXfs count="1">
    <xf numFmtId="0" fontId="0" fillId="0" borderId="0">
      <alignment vertical="center"/>
    </xf>
  </cellStyleXfs>
  <cellXfs count="315">
    <xf numFmtId="0" fontId="0" fillId="0" borderId="0" xfId="0">
      <alignment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/>
    </xf>
    <xf numFmtId="0" fontId="5" fillId="0" borderId="0" xfId="0" applyFont="1" applyAlignment="1">
      <alignment horizontal="right"/>
    </xf>
    <xf numFmtId="0" fontId="6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 vertical="center"/>
    </xf>
    <xf numFmtId="0" fontId="5" fillId="0" borderId="0" xfId="0" applyFont="1" applyBorder="1" applyAlignment="1">
      <alignment horizontal="center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right" vertical="center"/>
    </xf>
    <xf numFmtId="0" fontId="12" fillId="0" borderId="0" xfId="0" applyFont="1" applyAlignment="1">
      <alignment horizontal="right"/>
    </xf>
    <xf numFmtId="0" fontId="8" fillId="0" borderId="0" xfId="0" applyFont="1" applyAlignment="1">
      <alignment horizontal="left" vertical="center"/>
    </xf>
    <xf numFmtId="0" fontId="5" fillId="0" borderId="0" xfId="0" applyFont="1" applyBorder="1" applyAlignment="1"/>
    <xf numFmtId="0" fontId="5" fillId="0" borderId="0" xfId="0" applyFont="1" applyAlignment="1"/>
    <xf numFmtId="177" fontId="3" fillId="0" borderId="2" xfId="0" applyNumberFormat="1" applyFont="1" applyBorder="1" applyAlignment="1">
      <alignment horizontal="center" vertical="center"/>
    </xf>
    <xf numFmtId="177" fontId="3" fillId="0" borderId="3" xfId="0" applyNumberFormat="1" applyFont="1" applyBorder="1" applyAlignment="1">
      <alignment horizontal="center" vertical="center"/>
    </xf>
    <xf numFmtId="177" fontId="3" fillId="0" borderId="4" xfId="0" applyNumberFormat="1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5" xfId="0" applyFont="1" applyBorder="1" applyAlignment="1"/>
    <xf numFmtId="176" fontId="3" fillId="0" borderId="6" xfId="0" applyNumberFormat="1" applyFont="1" applyBorder="1" applyAlignment="1">
      <alignment horizontal="center" vertical="center"/>
    </xf>
    <xf numFmtId="176" fontId="3" fillId="0" borderId="9" xfId="0" applyNumberFormat="1" applyFont="1" applyBorder="1" applyAlignment="1">
      <alignment horizontal="center" vertical="center"/>
    </xf>
    <xf numFmtId="0" fontId="3" fillId="0" borderId="8" xfId="0" applyFont="1" applyBorder="1" applyAlignment="1">
      <alignment vertical="center"/>
    </xf>
    <xf numFmtId="0" fontId="3" fillId="0" borderId="6" xfId="0" applyFont="1" applyBorder="1" applyAlignment="1">
      <alignment vertical="center"/>
    </xf>
    <xf numFmtId="0" fontId="3" fillId="0" borderId="10" xfId="0" applyFont="1" applyBorder="1" applyAlignment="1">
      <alignment vertical="center"/>
    </xf>
    <xf numFmtId="0" fontId="3" fillId="0" borderId="11" xfId="0" applyFont="1" applyBorder="1" applyAlignment="1">
      <alignment vertical="center"/>
    </xf>
    <xf numFmtId="177" fontId="3" fillId="0" borderId="13" xfId="0" applyNumberFormat="1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176" fontId="3" fillId="0" borderId="15" xfId="0" applyNumberFormat="1" applyFont="1" applyBorder="1" applyAlignment="1">
      <alignment horizontal="center" vertical="center"/>
    </xf>
    <xf numFmtId="176" fontId="3" fillId="0" borderId="16" xfId="0" applyNumberFormat="1" applyFont="1" applyBorder="1" applyAlignment="1">
      <alignment horizontal="center" vertical="center"/>
    </xf>
    <xf numFmtId="177" fontId="3" fillId="0" borderId="17" xfId="0" applyNumberFormat="1" applyFont="1" applyBorder="1" applyAlignment="1">
      <alignment horizontal="center" vertical="center"/>
    </xf>
    <xf numFmtId="177" fontId="3" fillId="0" borderId="18" xfId="0" applyNumberFormat="1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Font="1" applyAlignment="1">
      <alignment horizontal="left" vertical="center"/>
    </xf>
    <xf numFmtId="177" fontId="3" fillId="0" borderId="2" xfId="0" applyNumberFormat="1" applyFont="1" applyBorder="1" applyAlignment="1">
      <alignment horizontal="center" vertical="center" shrinkToFit="1"/>
    </xf>
    <xf numFmtId="0" fontId="20" fillId="0" borderId="0" xfId="0" applyFont="1">
      <alignment vertical="center"/>
    </xf>
    <xf numFmtId="0" fontId="2" fillId="0" borderId="0" xfId="0" applyFont="1" applyFill="1" applyAlignment="1">
      <alignment horizontal="center" vertical="center"/>
    </xf>
    <xf numFmtId="178" fontId="0" fillId="0" borderId="0" xfId="0" applyNumberFormat="1">
      <alignment vertical="center"/>
    </xf>
    <xf numFmtId="0" fontId="2" fillId="3" borderId="12" xfId="0" applyFont="1" applyFill="1" applyBorder="1" applyAlignment="1">
      <alignment horizontal="center" vertical="center"/>
    </xf>
    <xf numFmtId="14" fontId="2" fillId="3" borderId="12" xfId="0" applyNumberFormat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/>
    </xf>
    <xf numFmtId="0" fontId="22" fillId="0" borderId="5" xfId="0" applyFont="1" applyBorder="1" applyAlignment="1">
      <alignment horizontal="center" vertical="center"/>
    </xf>
    <xf numFmtId="0" fontId="23" fillId="2" borderId="1" xfId="0" applyFont="1" applyFill="1" applyBorder="1" applyAlignment="1" applyProtection="1">
      <alignment horizontal="center" vertical="center"/>
      <protection locked="0"/>
    </xf>
    <xf numFmtId="0" fontId="13" fillId="0" borderId="0" xfId="0" applyFont="1">
      <alignment vertical="center"/>
    </xf>
    <xf numFmtId="0" fontId="20" fillId="0" borderId="0" xfId="0" applyFont="1" applyProtection="1">
      <alignment vertical="center"/>
    </xf>
    <xf numFmtId="0" fontId="0" fillId="0" borderId="0" xfId="0" applyAlignment="1" applyProtection="1">
      <alignment horizontal="right" vertical="center"/>
    </xf>
    <xf numFmtId="0" fontId="7" fillId="0" borderId="0" xfId="0" applyFont="1" applyAlignment="1" applyProtection="1">
      <alignment horizontal="center" vertical="center"/>
    </xf>
    <xf numFmtId="0" fontId="0" fillId="0" borderId="0" xfId="0" applyProtection="1">
      <alignment vertical="center"/>
    </xf>
    <xf numFmtId="0" fontId="19" fillId="0" borderId="0" xfId="0" applyFont="1" applyAlignment="1" applyProtection="1">
      <alignment horizontal="right" vertical="center"/>
    </xf>
    <xf numFmtId="0" fontId="19" fillId="0" borderId="0" xfId="0" applyFont="1" applyProtection="1">
      <alignment vertical="center"/>
    </xf>
    <xf numFmtId="0" fontId="0" fillId="0" borderId="0" xfId="0" applyBorder="1" applyProtection="1">
      <alignment vertical="center"/>
    </xf>
    <xf numFmtId="0" fontId="13" fillId="0" borderId="0" xfId="0" applyFont="1" applyProtection="1">
      <alignment vertical="center"/>
    </xf>
    <xf numFmtId="0" fontId="0" fillId="0" borderId="15" xfId="0" applyBorder="1" applyProtection="1">
      <alignment vertical="center"/>
    </xf>
    <xf numFmtId="0" fontId="0" fillId="0" borderId="0" xfId="0" applyBorder="1" applyAlignment="1" applyProtection="1">
      <alignment horizontal="right" vertical="center"/>
    </xf>
    <xf numFmtId="0" fontId="0" fillId="0" borderId="7" xfId="0" applyBorder="1" applyAlignment="1" applyProtection="1">
      <alignment horizontal="right" vertical="center"/>
    </xf>
    <xf numFmtId="0" fontId="7" fillId="0" borderId="0" xfId="0" applyFont="1" applyBorder="1" applyAlignment="1" applyProtection="1">
      <alignment horizontal="center" vertical="center"/>
    </xf>
    <xf numFmtId="0" fontId="0" fillId="0" borderId="7" xfId="0" applyFill="1" applyBorder="1" applyAlignment="1" applyProtection="1">
      <alignment horizontal="right" vertical="center"/>
    </xf>
    <xf numFmtId="0" fontId="14" fillId="0" borderId="7" xfId="0" applyFont="1" applyFill="1" applyBorder="1" applyAlignment="1" applyProtection="1">
      <alignment horizontal="right" vertical="center"/>
    </xf>
    <xf numFmtId="0" fontId="18" fillId="0" borderId="7" xfId="0" applyFont="1" applyFill="1" applyBorder="1" applyAlignment="1" applyProtection="1">
      <alignment horizontal="right" vertical="center"/>
    </xf>
    <xf numFmtId="0" fontId="14" fillId="0" borderId="7" xfId="0" applyFont="1" applyBorder="1" applyAlignment="1" applyProtection="1">
      <alignment horizontal="right" vertical="center"/>
    </xf>
    <xf numFmtId="0" fontId="2" fillId="4" borderId="0" xfId="0" applyFont="1" applyFill="1" applyAlignment="1">
      <alignment horizontal="center" vertical="center"/>
    </xf>
    <xf numFmtId="0" fontId="20" fillId="0" borderId="0" xfId="0" applyFont="1" applyAlignment="1">
      <alignment horizontal="right"/>
    </xf>
    <xf numFmtId="0" fontId="20" fillId="0" borderId="0" xfId="0" applyFont="1" applyAlignment="1"/>
    <xf numFmtId="0" fontId="0" fillId="0" borderId="0" xfId="0" applyFont="1" applyAlignment="1">
      <alignment horizontal="center"/>
    </xf>
    <xf numFmtId="0" fontId="0" fillId="0" borderId="0" xfId="0" applyFont="1" applyAlignment="1">
      <alignment horizontal="center" vertical="center"/>
    </xf>
    <xf numFmtId="0" fontId="13" fillId="0" borderId="0" xfId="0" applyFont="1" applyAlignment="1">
      <alignment horizontal="right"/>
    </xf>
    <xf numFmtId="0" fontId="0" fillId="0" borderId="0" xfId="0" applyAlignment="1">
      <alignment horizontal="left"/>
    </xf>
    <xf numFmtId="0" fontId="10" fillId="0" borderId="0" xfId="0" applyFont="1" applyBorder="1" applyAlignment="1">
      <alignment shrinkToFit="1"/>
    </xf>
    <xf numFmtId="0" fontId="11" fillId="0" borderId="0" xfId="0" applyFont="1" applyBorder="1" applyAlignment="1"/>
    <xf numFmtId="176" fontId="3" fillId="0" borderId="23" xfId="0" applyNumberFormat="1" applyFont="1" applyBorder="1" applyAlignment="1">
      <alignment horizontal="center" vertical="center"/>
    </xf>
    <xf numFmtId="176" fontId="3" fillId="0" borderId="22" xfId="0" applyNumberFormat="1" applyFont="1" applyBorder="1" applyAlignment="1">
      <alignment horizontal="center" vertical="center"/>
    </xf>
    <xf numFmtId="0" fontId="3" fillId="0" borderId="28" xfId="0" applyFont="1" applyBorder="1" applyAlignment="1">
      <alignment horizontal="center" vertical="center"/>
    </xf>
    <xf numFmtId="0" fontId="22" fillId="0" borderId="29" xfId="0" applyFont="1" applyBorder="1" applyAlignment="1">
      <alignment horizontal="center" vertical="center"/>
    </xf>
    <xf numFmtId="0" fontId="3" fillId="0" borderId="30" xfId="0" applyFont="1" applyBorder="1" applyAlignment="1">
      <alignment horizontal="center" vertical="center"/>
    </xf>
    <xf numFmtId="0" fontId="3" fillId="0" borderId="31" xfId="0" applyFont="1" applyBorder="1" applyAlignment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24" fillId="0" borderId="0" xfId="0" applyFont="1" applyAlignment="1">
      <alignment horizontal="left"/>
    </xf>
    <xf numFmtId="0" fontId="10" fillId="2" borderId="12" xfId="0" applyFont="1" applyFill="1" applyBorder="1" applyAlignment="1">
      <alignment horizontal="center"/>
    </xf>
    <xf numFmtId="0" fontId="0" fillId="4" borderId="12" xfId="0" applyFill="1" applyBorder="1" applyAlignment="1">
      <alignment horizontal="center" vertical="center"/>
    </xf>
    <xf numFmtId="0" fontId="26" fillId="0" borderId="21" xfId="0" applyFont="1" applyBorder="1" applyAlignment="1">
      <alignment horizontal="right" vertical="center" shrinkToFit="1"/>
    </xf>
    <xf numFmtId="0" fontId="26" fillId="0" borderId="33" xfId="0" applyFont="1" applyBorder="1" applyAlignment="1">
      <alignment horizontal="right" vertical="center" shrinkToFit="1"/>
    </xf>
    <xf numFmtId="0" fontId="26" fillId="0" borderId="0" xfId="0" applyFont="1" applyAlignment="1">
      <alignment horizontal="right" vertical="center" shrinkToFit="1"/>
    </xf>
    <xf numFmtId="176" fontId="3" fillId="0" borderId="22" xfId="0" applyNumberFormat="1" applyFont="1" applyBorder="1" applyAlignment="1">
      <alignment horizontal="center" vertical="center"/>
    </xf>
    <xf numFmtId="0" fontId="27" fillId="0" borderId="0" xfId="0" applyFont="1" applyFill="1" applyAlignment="1">
      <alignment horizontal="left" vertical="center"/>
    </xf>
    <xf numFmtId="176" fontId="3" fillId="0" borderId="22" xfId="0" applyNumberFormat="1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0" fontId="8" fillId="0" borderId="0" xfId="0" applyFont="1" applyFill="1" applyBorder="1" applyAlignment="1">
      <alignment horizontal="left" vertical="center"/>
    </xf>
    <xf numFmtId="0" fontId="0" fillId="0" borderId="0" xfId="0" applyFont="1" applyFill="1" applyBorder="1" applyAlignment="1">
      <alignment horizontal="center" vertical="center"/>
    </xf>
    <xf numFmtId="14" fontId="5" fillId="0" borderId="0" xfId="0" applyNumberFormat="1" applyFont="1" applyFill="1" applyBorder="1" applyAlignment="1">
      <alignment horizontal="center" vertical="center"/>
    </xf>
    <xf numFmtId="0" fontId="0" fillId="0" borderId="0" xfId="0" applyFill="1" applyBorder="1" applyAlignment="1">
      <alignment horizontal="left" vertical="center"/>
    </xf>
    <xf numFmtId="0" fontId="0" fillId="0" borderId="0" xfId="0" applyFill="1" applyBorder="1" applyAlignment="1">
      <alignment horizontal="center" vertical="center"/>
    </xf>
    <xf numFmtId="176" fontId="3" fillId="0" borderId="12" xfId="0" applyNumberFormat="1" applyFont="1" applyBorder="1" applyAlignment="1">
      <alignment horizontal="center" vertical="center"/>
    </xf>
    <xf numFmtId="0" fontId="0" fillId="2" borderId="12" xfId="0" applyFont="1" applyFill="1" applyBorder="1" applyAlignment="1">
      <alignment horizontal="center" vertical="center"/>
    </xf>
    <xf numFmtId="0" fontId="4" fillId="0" borderId="21" xfId="0" applyFont="1" applyBorder="1" applyAlignment="1">
      <alignment vertical="center"/>
    </xf>
    <xf numFmtId="0" fontId="3" fillId="0" borderId="35" xfId="0" applyFont="1" applyBorder="1" applyAlignment="1"/>
    <xf numFmtId="176" fontId="3" fillId="0" borderId="36" xfId="0" applyNumberFormat="1" applyFont="1" applyBorder="1" applyAlignment="1">
      <alignment horizontal="center" vertical="center"/>
    </xf>
    <xf numFmtId="0" fontId="4" fillId="0" borderId="38" xfId="0" applyFont="1" applyBorder="1" applyAlignment="1">
      <alignment vertical="center" shrinkToFit="1"/>
    </xf>
    <xf numFmtId="0" fontId="3" fillId="0" borderId="28" xfId="0" applyFont="1" applyBorder="1" applyAlignment="1">
      <alignment vertical="center"/>
    </xf>
    <xf numFmtId="0" fontId="3" fillId="0" borderId="26" xfId="0" applyFont="1" applyBorder="1" applyAlignment="1">
      <alignment vertical="center"/>
    </xf>
    <xf numFmtId="0" fontId="16" fillId="0" borderId="0" xfId="0" applyFont="1" applyBorder="1" applyProtection="1">
      <alignment vertical="center"/>
    </xf>
    <xf numFmtId="0" fontId="13" fillId="0" borderId="0" xfId="0" applyFont="1" applyBorder="1" applyProtection="1">
      <alignment vertical="center"/>
    </xf>
    <xf numFmtId="0" fontId="0" fillId="0" borderId="9" xfId="0" applyFill="1" applyBorder="1" applyAlignment="1" applyProtection="1">
      <alignment horizontal="right" vertical="center"/>
    </xf>
    <xf numFmtId="14" fontId="21" fillId="0" borderId="5" xfId="0" applyNumberFormat="1" applyFont="1" applyFill="1" applyBorder="1" applyAlignment="1" applyProtection="1">
      <alignment horizontal="left" vertical="center"/>
    </xf>
    <xf numFmtId="14" fontId="15" fillId="0" borderId="19" xfId="0" applyNumberFormat="1" applyFont="1" applyFill="1" applyBorder="1" applyAlignment="1" applyProtection="1">
      <alignment horizontal="center" vertical="center"/>
    </xf>
    <xf numFmtId="14" fontId="7" fillId="0" borderId="19" xfId="0" applyNumberFormat="1" applyFont="1" applyFill="1" applyBorder="1" applyAlignment="1" applyProtection="1">
      <alignment horizontal="center" vertical="center"/>
    </xf>
    <xf numFmtId="14" fontId="21" fillId="0" borderId="19" xfId="0" applyNumberFormat="1" applyFont="1" applyFill="1" applyBorder="1" applyAlignment="1" applyProtection="1">
      <alignment horizontal="center" vertical="center"/>
    </xf>
    <xf numFmtId="0" fontId="15" fillId="0" borderId="19" xfId="0" applyFont="1" applyBorder="1" applyAlignment="1" applyProtection="1">
      <alignment horizontal="center" vertical="center"/>
    </xf>
    <xf numFmtId="14" fontId="7" fillId="0" borderId="19" xfId="0" applyNumberFormat="1" applyFont="1" applyBorder="1" applyAlignment="1" applyProtection="1">
      <alignment horizontal="center" vertical="center"/>
    </xf>
    <xf numFmtId="0" fontId="29" fillId="0" borderId="0" xfId="0" applyFont="1">
      <alignment vertical="center"/>
    </xf>
    <xf numFmtId="0" fontId="28" fillId="0" borderId="0" xfId="0" applyFont="1">
      <alignment vertical="center"/>
    </xf>
    <xf numFmtId="0" fontId="28" fillId="0" borderId="0" xfId="0" applyFont="1" applyBorder="1" applyAlignment="1">
      <alignment horizontal="center" vertical="center"/>
    </xf>
    <xf numFmtId="0" fontId="28" fillId="0" borderId="0" xfId="0" applyFont="1" applyBorder="1" applyAlignment="1">
      <alignment vertical="center"/>
    </xf>
    <xf numFmtId="0" fontId="28" fillId="0" borderId="0" xfId="0" applyFont="1" applyAlignment="1">
      <alignment vertical="center"/>
    </xf>
    <xf numFmtId="0" fontId="28" fillId="0" borderId="12" xfId="0" applyFont="1" applyBorder="1" applyAlignment="1">
      <alignment horizontal="center" vertical="center" shrinkToFit="1"/>
    </xf>
    <xf numFmtId="0" fontId="28" fillId="0" borderId="41" xfId="0" applyFont="1" applyBorder="1" applyAlignment="1">
      <alignment horizontal="center" vertical="center" shrinkToFit="1"/>
    </xf>
    <xf numFmtId="0" fontId="28" fillId="0" borderId="6" xfId="0" applyFont="1" applyBorder="1" applyAlignment="1">
      <alignment vertical="center"/>
    </xf>
    <xf numFmtId="0" fontId="28" fillId="0" borderId="11" xfId="0" applyFont="1" applyBorder="1" applyAlignment="1">
      <alignment vertical="center"/>
    </xf>
    <xf numFmtId="0" fontId="28" fillId="0" borderId="0" xfId="0" applyFont="1" applyBorder="1" applyAlignment="1">
      <alignment horizontal="right" vertical="center"/>
    </xf>
    <xf numFmtId="0" fontId="28" fillId="0" borderId="9" xfId="0" applyFont="1" applyBorder="1" applyAlignment="1">
      <alignment vertical="center"/>
    </xf>
    <xf numFmtId="0" fontId="28" fillId="0" borderId="5" xfId="0" applyFont="1" applyBorder="1" applyAlignment="1">
      <alignment vertical="center"/>
    </xf>
    <xf numFmtId="0" fontId="28" fillId="0" borderId="19" xfId="0" applyFont="1" applyBorder="1" applyAlignment="1">
      <alignment vertical="center"/>
    </xf>
    <xf numFmtId="0" fontId="28" fillId="0" borderId="4" xfId="0" applyFont="1" applyBorder="1" applyAlignment="1">
      <alignment vertical="center"/>
    </xf>
    <xf numFmtId="0" fontId="28" fillId="0" borderId="20" xfId="0" applyFont="1" applyBorder="1" applyAlignment="1">
      <alignment vertical="center"/>
    </xf>
    <xf numFmtId="0" fontId="28" fillId="0" borderId="7" xfId="0" applyFont="1" applyBorder="1" applyAlignment="1">
      <alignment horizontal="center" vertical="center"/>
    </xf>
    <xf numFmtId="0" fontId="28" fillId="0" borderId="4" xfId="0" applyFont="1" applyBorder="1" applyAlignment="1">
      <alignment horizontal="center" vertical="center"/>
    </xf>
    <xf numFmtId="0" fontId="28" fillId="0" borderId="43" xfId="0" applyFont="1" applyBorder="1" applyAlignment="1">
      <alignment vertical="center"/>
    </xf>
    <xf numFmtId="0" fontId="28" fillId="0" borderId="44" xfId="0" applyFont="1" applyBorder="1" applyAlignment="1">
      <alignment vertical="center"/>
    </xf>
    <xf numFmtId="0" fontId="3" fillId="5" borderId="7" xfId="0" applyFont="1" applyFill="1" applyBorder="1" applyProtection="1">
      <alignment vertical="center"/>
    </xf>
    <xf numFmtId="0" fontId="3" fillId="5" borderId="0" xfId="0" applyFont="1" applyFill="1" applyBorder="1" applyProtection="1">
      <alignment vertical="center"/>
    </xf>
    <xf numFmtId="0" fontId="3" fillId="4" borderId="7" xfId="0" applyFont="1" applyFill="1" applyBorder="1" applyProtection="1">
      <alignment vertical="center"/>
    </xf>
    <xf numFmtId="0" fontId="3" fillId="4" borderId="0" xfId="0" applyFont="1" applyFill="1" applyBorder="1" applyProtection="1">
      <alignment vertical="center"/>
    </xf>
    <xf numFmtId="0" fontId="8" fillId="0" borderId="9" xfId="0" applyFont="1" applyBorder="1" applyProtection="1">
      <alignment vertical="center"/>
    </xf>
    <xf numFmtId="0" fontId="8" fillId="0" borderId="15" xfId="0" applyFont="1" applyBorder="1" applyProtection="1">
      <alignment vertical="center"/>
    </xf>
    <xf numFmtId="0" fontId="8" fillId="0" borderId="7" xfId="0" applyFont="1" applyBorder="1" applyProtection="1">
      <alignment vertical="center"/>
    </xf>
    <xf numFmtId="0" fontId="8" fillId="0" borderId="0" xfId="0" applyFont="1" applyBorder="1" applyProtection="1">
      <alignment vertical="center"/>
    </xf>
    <xf numFmtId="0" fontId="8" fillId="0" borderId="19" xfId="0" applyFont="1" applyFill="1" applyBorder="1" applyProtection="1">
      <alignment vertical="center"/>
    </xf>
    <xf numFmtId="0" fontId="8" fillId="0" borderId="0" xfId="0" applyFont="1" applyFill="1" applyBorder="1" applyProtection="1">
      <alignment vertical="center"/>
    </xf>
    <xf numFmtId="0" fontId="8" fillId="0" borderId="4" xfId="0" applyFont="1" applyBorder="1" applyProtection="1">
      <alignment vertical="center"/>
    </xf>
    <xf numFmtId="0" fontId="8" fillId="0" borderId="17" xfId="0" applyFont="1" applyBorder="1" applyProtection="1">
      <alignment vertical="center"/>
    </xf>
    <xf numFmtId="0" fontId="31" fillId="0" borderId="0" xfId="0" applyFont="1" applyFill="1" applyBorder="1" applyAlignment="1" applyProtection="1">
      <alignment horizontal="center"/>
    </xf>
    <xf numFmtId="0" fontId="31" fillId="0" borderId="0" xfId="0" applyFont="1" applyFill="1" applyBorder="1" applyAlignment="1" applyProtection="1">
      <alignment horizontal="right"/>
    </xf>
    <xf numFmtId="0" fontId="31" fillId="0" borderId="0" xfId="0" applyFont="1" applyFill="1" applyBorder="1" applyAlignment="1" applyProtection="1"/>
    <xf numFmtId="0" fontId="3" fillId="4" borderId="12" xfId="0" applyFont="1" applyFill="1" applyBorder="1" applyAlignment="1">
      <alignment horizontal="center" vertical="center" wrapText="1"/>
    </xf>
    <xf numFmtId="0" fontId="0" fillId="2" borderId="12" xfId="0" applyFill="1" applyBorder="1" applyAlignment="1" applyProtection="1">
      <alignment horizontal="center" vertical="center"/>
      <protection locked="0"/>
    </xf>
    <xf numFmtId="0" fontId="28" fillId="0" borderId="0" xfId="0" applyFont="1" applyBorder="1" applyAlignment="1" applyProtection="1">
      <alignment vertical="center"/>
      <protection locked="0"/>
    </xf>
    <xf numFmtId="0" fontId="0" fillId="0" borderId="12" xfId="0" applyFont="1" applyBorder="1" applyAlignment="1">
      <alignment horizontal="center" vertical="center"/>
    </xf>
    <xf numFmtId="0" fontId="0" fillId="6" borderId="12" xfId="0" applyFont="1" applyFill="1" applyBorder="1" applyAlignment="1">
      <alignment horizontal="center" wrapText="1"/>
    </xf>
    <xf numFmtId="0" fontId="0" fillId="0" borderId="0" xfId="0" applyFont="1" applyBorder="1" applyAlignment="1">
      <alignment horizontal="center" vertical="center"/>
    </xf>
    <xf numFmtId="0" fontId="28" fillId="0" borderId="15" xfId="0" applyFont="1" applyBorder="1" applyAlignment="1">
      <alignment vertical="center"/>
    </xf>
    <xf numFmtId="0" fontId="28" fillId="0" borderId="16" xfId="0" applyFont="1" applyBorder="1" applyAlignment="1">
      <alignment vertical="center"/>
    </xf>
    <xf numFmtId="0" fontId="12" fillId="0" borderId="0" xfId="0" applyFont="1" applyBorder="1" applyAlignment="1">
      <alignment wrapText="1"/>
    </xf>
    <xf numFmtId="0" fontId="12" fillId="0" borderId="0" xfId="0" applyFont="1" applyAlignment="1">
      <alignment wrapText="1"/>
    </xf>
    <xf numFmtId="0" fontId="11" fillId="0" borderId="27" xfId="0" applyFont="1" applyBorder="1" applyAlignment="1" applyProtection="1">
      <alignment horizontal="right" shrinkToFit="1"/>
      <protection locked="0"/>
    </xf>
    <xf numFmtId="0" fontId="11" fillId="0" borderId="34" xfId="0" applyFont="1" applyBorder="1" applyAlignment="1" applyProtection="1">
      <alignment horizontal="right" shrinkToFit="1"/>
      <protection locked="0"/>
    </xf>
    <xf numFmtId="0" fontId="0" fillId="0" borderId="0" xfId="0" applyBorder="1" applyAlignment="1">
      <alignment horizontal="left" vertical="center"/>
    </xf>
    <xf numFmtId="0" fontId="4" fillId="0" borderId="37" xfId="0" applyFont="1" applyBorder="1" applyAlignment="1">
      <alignment horizontal="center" vertical="center" shrinkToFit="1"/>
    </xf>
    <xf numFmtId="0" fontId="4" fillId="0" borderId="39" xfId="0" applyFont="1" applyBorder="1" applyAlignment="1">
      <alignment horizontal="center" vertical="center" shrinkToFit="1"/>
    </xf>
    <xf numFmtId="0" fontId="4" fillId="0" borderId="0" xfId="0" applyFont="1" applyBorder="1" applyAlignment="1">
      <alignment horizontal="right" vertical="center"/>
    </xf>
    <xf numFmtId="0" fontId="0" fillId="0" borderId="0" xfId="0" applyBorder="1" applyAlignment="1">
      <alignment horizontal="center"/>
    </xf>
    <xf numFmtId="0" fontId="4" fillId="0" borderId="0" xfId="0" applyFont="1" applyBorder="1" applyAlignment="1">
      <alignment horizontal="right"/>
    </xf>
    <xf numFmtId="0" fontId="6" fillId="0" borderId="0" xfId="0" applyFont="1" applyBorder="1" applyAlignment="1">
      <alignment horizontal="center"/>
    </xf>
    <xf numFmtId="0" fontId="6" fillId="0" borderId="0" xfId="0" applyFont="1" applyBorder="1" applyAlignment="1"/>
    <xf numFmtId="0" fontId="5" fillId="0" borderId="0" xfId="0" applyFont="1" applyBorder="1" applyAlignment="1">
      <alignment horizontal="right"/>
    </xf>
    <xf numFmtId="0" fontId="22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vertical="center"/>
    </xf>
    <xf numFmtId="0" fontId="24" fillId="0" borderId="0" xfId="0" applyFont="1" applyBorder="1" applyAlignment="1">
      <alignment horizontal="left"/>
    </xf>
    <xf numFmtId="0" fontId="3" fillId="0" borderId="47" xfId="0" applyFont="1" applyBorder="1" applyAlignment="1"/>
    <xf numFmtId="0" fontId="3" fillId="0" borderId="46" xfId="0" applyFont="1" applyBorder="1" applyAlignment="1">
      <alignment horizontal="center"/>
    </xf>
    <xf numFmtId="0" fontId="22" fillId="0" borderId="46" xfId="0" applyFont="1" applyBorder="1" applyAlignment="1">
      <alignment horizontal="center" vertical="center"/>
    </xf>
    <xf numFmtId="0" fontId="4" fillId="0" borderId="21" xfId="0" applyFont="1" applyBorder="1" applyAlignment="1">
      <alignment vertical="center" shrinkToFit="1"/>
    </xf>
    <xf numFmtId="0" fontId="4" fillId="0" borderId="37" xfId="0" applyFont="1" applyBorder="1" applyAlignment="1">
      <alignment horizontal="right" vertical="center"/>
    </xf>
    <xf numFmtId="0" fontId="4" fillId="0" borderId="39" xfId="0" applyFont="1" applyBorder="1" applyAlignment="1">
      <alignment horizontal="right" vertical="center"/>
    </xf>
    <xf numFmtId="0" fontId="0" fillId="0" borderId="46" xfId="0" applyBorder="1" applyAlignment="1">
      <alignment horizontal="center"/>
    </xf>
    <xf numFmtId="0" fontId="0" fillId="0" borderId="37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3" fillId="0" borderId="49" xfId="0" applyFont="1" applyBorder="1" applyAlignment="1">
      <alignment horizontal="center" vertical="center"/>
    </xf>
    <xf numFmtId="176" fontId="3" fillId="0" borderId="51" xfId="0" applyNumberFormat="1" applyFont="1" applyBorder="1" applyAlignment="1">
      <alignment horizontal="center" vertical="center"/>
    </xf>
    <xf numFmtId="176" fontId="3" fillId="0" borderId="50" xfId="0" applyNumberFormat="1" applyFont="1" applyBorder="1" applyAlignment="1">
      <alignment horizontal="center" vertical="center"/>
    </xf>
    <xf numFmtId="177" fontId="3" fillId="0" borderId="52" xfId="0" applyNumberFormat="1" applyFont="1" applyBorder="1" applyAlignment="1">
      <alignment horizontal="center" vertical="center"/>
    </xf>
    <xf numFmtId="0" fontId="22" fillId="0" borderId="53" xfId="0" applyFont="1" applyBorder="1" applyAlignment="1">
      <alignment horizontal="center" vertical="center"/>
    </xf>
    <xf numFmtId="176" fontId="3" fillId="0" borderId="54" xfId="0" applyNumberFormat="1" applyFont="1" applyBorder="1" applyAlignment="1">
      <alignment horizontal="center" vertical="center"/>
    </xf>
    <xf numFmtId="177" fontId="3" fillId="0" borderId="55" xfId="0" applyNumberFormat="1" applyFont="1" applyBorder="1" applyAlignment="1">
      <alignment horizontal="center" vertical="center"/>
    </xf>
    <xf numFmtId="0" fontId="22" fillId="0" borderId="55" xfId="0" applyFont="1" applyBorder="1" applyAlignment="1">
      <alignment horizontal="center" vertical="center"/>
    </xf>
    <xf numFmtId="176" fontId="3" fillId="0" borderId="56" xfId="0" applyNumberFormat="1" applyFont="1" applyBorder="1" applyAlignment="1">
      <alignment horizontal="center" vertical="center"/>
    </xf>
    <xf numFmtId="177" fontId="3" fillId="0" borderId="7" xfId="0" applyNumberFormat="1" applyFont="1" applyBorder="1" applyAlignment="1">
      <alignment horizontal="center" vertical="center"/>
    </xf>
    <xf numFmtId="0" fontId="22" fillId="0" borderId="57" xfId="0" applyFont="1" applyBorder="1" applyAlignment="1">
      <alignment horizontal="center" vertical="center"/>
    </xf>
    <xf numFmtId="176" fontId="3" fillId="0" borderId="58" xfId="0" applyNumberFormat="1" applyFont="1" applyBorder="1" applyAlignment="1">
      <alignment horizontal="center" vertical="center"/>
    </xf>
    <xf numFmtId="176" fontId="3" fillId="0" borderId="58" xfId="0" applyNumberFormat="1" applyFont="1" applyFill="1" applyBorder="1" applyAlignment="1">
      <alignment horizontal="center" vertical="center"/>
    </xf>
    <xf numFmtId="177" fontId="3" fillId="0" borderId="59" xfId="0" applyNumberFormat="1" applyFont="1" applyBorder="1" applyAlignment="1">
      <alignment horizontal="center" vertical="center" shrinkToFit="1"/>
    </xf>
    <xf numFmtId="177" fontId="3" fillId="0" borderId="59" xfId="0" applyNumberFormat="1" applyFont="1" applyBorder="1" applyAlignment="1">
      <alignment horizontal="center" vertical="center"/>
    </xf>
    <xf numFmtId="177" fontId="3" fillId="0" borderId="59" xfId="0" applyNumberFormat="1" applyFont="1" applyFill="1" applyBorder="1" applyAlignment="1">
      <alignment horizontal="center" vertical="center"/>
    </xf>
    <xf numFmtId="0" fontId="22" fillId="0" borderId="12" xfId="0" applyFont="1" applyBorder="1" applyAlignment="1">
      <alignment horizontal="center" vertical="center"/>
    </xf>
    <xf numFmtId="0" fontId="22" fillId="0" borderId="12" xfId="0" applyFont="1" applyFill="1" applyBorder="1" applyAlignment="1">
      <alignment horizontal="center" vertical="center"/>
    </xf>
    <xf numFmtId="176" fontId="3" fillId="0" borderId="60" xfId="0" applyNumberFormat="1" applyFont="1" applyBorder="1" applyAlignment="1">
      <alignment horizontal="center" vertical="center"/>
    </xf>
    <xf numFmtId="177" fontId="3" fillId="0" borderId="11" xfId="0" applyNumberFormat="1" applyFont="1" applyBorder="1" applyAlignment="1">
      <alignment horizontal="center" vertical="center"/>
    </xf>
    <xf numFmtId="0" fontId="22" fillId="0" borderId="45" xfId="0" applyFont="1" applyBorder="1" applyAlignment="1">
      <alignment horizontal="center" vertical="center"/>
    </xf>
    <xf numFmtId="177" fontId="3" fillId="0" borderId="11" xfId="0" applyNumberFormat="1" applyFont="1" applyFill="1" applyBorder="1" applyAlignment="1">
      <alignment horizontal="center" vertical="center"/>
    </xf>
    <xf numFmtId="0" fontId="22" fillId="0" borderId="61" xfId="0" applyFont="1" applyBorder="1" applyAlignment="1">
      <alignment horizontal="center" vertical="center"/>
    </xf>
    <xf numFmtId="0" fontId="22" fillId="0" borderId="11" xfId="0" applyFont="1" applyBorder="1" applyAlignment="1">
      <alignment horizontal="center" vertical="center"/>
    </xf>
    <xf numFmtId="0" fontId="22" fillId="0" borderId="11" xfId="0" applyFont="1" applyFill="1" applyBorder="1" applyAlignment="1">
      <alignment horizontal="center" vertical="center"/>
    </xf>
    <xf numFmtId="177" fontId="3" fillId="0" borderId="45" xfId="0" applyNumberFormat="1" applyFont="1" applyFill="1" applyBorder="1" applyAlignment="1">
      <alignment horizontal="center" vertical="center"/>
    </xf>
    <xf numFmtId="176" fontId="3" fillId="0" borderId="62" xfId="0" applyNumberFormat="1" applyFont="1" applyBorder="1" applyAlignment="1">
      <alignment horizontal="center" vertical="center"/>
    </xf>
    <xf numFmtId="0" fontId="22" fillId="0" borderId="6" xfId="0" applyFont="1" applyBorder="1" applyAlignment="1">
      <alignment horizontal="center" vertical="center"/>
    </xf>
    <xf numFmtId="0" fontId="22" fillId="0" borderId="63" xfId="0" applyFont="1" applyBorder="1" applyAlignment="1">
      <alignment horizontal="center" vertical="center"/>
    </xf>
    <xf numFmtId="176" fontId="3" fillId="0" borderId="64" xfId="0" applyNumberFormat="1" applyFont="1" applyBorder="1" applyAlignment="1">
      <alignment horizontal="center" vertical="center"/>
    </xf>
    <xf numFmtId="177" fontId="3" fillId="0" borderId="65" xfId="0" applyNumberFormat="1" applyFont="1" applyBorder="1" applyAlignment="1">
      <alignment horizontal="center" vertical="center"/>
    </xf>
    <xf numFmtId="0" fontId="3" fillId="0" borderId="29" xfId="0" applyFont="1" applyBorder="1" applyAlignment="1">
      <alignment horizontal="center" vertical="center"/>
    </xf>
    <xf numFmtId="0" fontId="22" fillId="0" borderId="42" xfId="0" applyFont="1" applyBorder="1" applyAlignment="1">
      <alignment horizontal="center" vertical="center"/>
    </xf>
    <xf numFmtId="177" fontId="3" fillId="0" borderId="20" xfId="0" applyNumberFormat="1" applyFont="1" applyBorder="1" applyAlignment="1">
      <alignment horizontal="center" vertical="center"/>
    </xf>
    <xf numFmtId="0" fontId="22" fillId="0" borderId="20" xfId="0" applyFont="1" applyBorder="1" applyAlignment="1">
      <alignment horizontal="center" vertical="center"/>
    </xf>
    <xf numFmtId="176" fontId="3" fillId="0" borderId="6" xfId="0" applyNumberFormat="1" applyFont="1" applyFill="1" applyBorder="1" applyAlignment="1">
      <alignment horizontal="center" vertical="center"/>
    </xf>
    <xf numFmtId="0" fontId="22" fillId="0" borderId="61" xfId="0" applyFont="1" applyFill="1" applyBorder="1" applyAlignment="1">
      <alignment horizontal="center" vertical="center"/>
    </xf>
    <xf numFmtId="176" fontId="3" fillId="0" borderId="60" xfId="0" applyNumberFormat="1" applyFont="1" applyFill="1" applyBorder="1" applyAlignment="1">
      <alignment horizontal="center" vertical="center"/>
    </xf>
    <xf numFmtId="0" fontId="22" fillId="0" borderId="19" xfId="0" applyFont="1" applyBorder="1" applyAlignment="1">
      <alignment horizontal="center" vertical="center"/>
    </xf>
    <xf numFmtId="176" fontId="3" fillId="0" borderId="66" xfId="0" applyNumberFormat="1" applyFont="1" applyFill="1" applyBorder="1" applyAlignment="1">
      <alignment horizontal="center" vertical="center"/>
    </xf>
    <xf numFmtId="177" fontId="3" fillId="0" borderId="20" xfId="0" applyNumberFormat="1" applyFont="1" applyFill="1" applyBorder="1" applyAlignment="1">
      <alignment horizontal="center" vertical="center"/>
    </xf>
    <xf numFmtId="0" fontId="22" fillId="0" borderId="40" xfId="0" applyFont="1" applyFill="1" applyBorder="1" applyAlignment="1">
      <alignment horizontal="center" vertical="center"/>
    </xf>
    <xf numFmtId="176" fontId="3" fillId="0" borderId="5" xfId="0" applyNumberFormat="1" applyFont="1" applyFill="1" applyBorder="1" applyAlignment="1">
      <alignment horizontal="center" vertical="center"/>
    </xf>
    <xf numFmtId="177" fontId="3" fillId="0" borderId="19" xfId="0" applyNumberFormat="1" applyFont="1" applyFill="1" applyBorder="1" applyAlignment="1">
      <alignment horizontal="center" vertical="center"/>
    </xf>
    <xf numFmtId="177" fontId="3" fillId="0" borderId="65" xfId="0" applyNumberFormat="1" applyFont="1" applyFill="1" applyBorder="1" applyAlignment="1">
      <alignment horizontal="center" vertical="center"/>
    </xf>
    <xf numFmtId="176" fontId="3" fillId="0" borderId="19" xfId="0" applyNumberFormat="1" applyFont="1" applyFill="1" applyBorder="1" applyAlignment="1">
      <alignment horizontal="center" vertical="center"/>
    </xf>
    <xf numFmtId="176" fontId="3" fillId="0" borderId="67" xfId="0" applyNumberFormat="1" applyFont="1" applyFill="1" applyBorder="1" applyAlignment="1">
      <alignment horizontal="center" vertical="center"/>
    </xf>
    <xf numFmtId="0" fontId="7" fillId="0" borderId="0" xfId="0" applyFont="1" applyAlignment="1">
      <alignment horizontal="left" vertical="center"/>
    </xf>
    <xf numFmtId="0" fontId="25" fillId="0" borderId="0" xfId="0" applyFont="1" applyFill="1" applyBorder="1" applyAlignment="1" applyProtection="1">
      <alignment horizontal="right" shrinkToFit="1"/>
      <protection locked="0"/>
    </xf>
    <xf numFmtId="0" fontId="0" fillId="0" borderId="5" xfId="0" applyBorder="1" applyProtection="1">
      <alignment vertical="center"/>
    </xf>
    <xf numFmtId="0" fontId="0" fillId="0" borderId="19" xfId="0" applyBorder="1" applyProtection="1">
      <alignment vertical="center"/>
    </xf>
    <xf numFmtId="0" fontId="0" fillId="4" borderId="19" xfId="0" applyFill="1" applyBorder="1" applyProtection="1">
      <alignment vertical="center"/>
    </xf>
    <xf numFmtId="0" fontId="0" fillId="0" borderId="20" xfId="0" applyBorder="1" applyProtection="1">
      <alignment vertical="center"/>
    </xf>
    <xf numFmtId="0" fontId="0" fillId="4" borderId="0" xfId="0" applyFill="1">
      <alignment vertical="center"/>
    </xf>
    <xf numFmtId="0" fontId="34" fillId="0" borderId="0" xfId="0" applyFont="1">
      <alignment vertical="center"/>
    </xf>
    <xf numFmtId="0" fontId="34" fillId="0" borderId="0" xfId="0" applyFont="1" applyAlignment="1">
      <alignment horizontal="center" vertical="center"/>
    </xf>
    <xf numFmtId="0" fontId="35" fillId="0" borderId="0" xfId="0" applyFont="1" applyAlignment="1">
      <alignment horizontal="center" vertical="center"/>
    </xf>
    <xf numFmtId="0" fontId="36" fillId="0" borderId="0" xfId="0" applyFont="1">
      <alignment vertical="center"/>
    </xf>
    <xf numFmtId="0" fontId="37" fillId="0" borderId="0" xfId="0" applyFont="1">
      <alignment vertical="center"/>
    </xf>
    <xf numFmtId="0" fontId="2" fillId="4" borderId="12" xfId="0" applyFont="1" applyFill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40" fillId="0" borderId="0" xfId="0" applyFont="1">
      <alignment vertical="center"/>
    </xf>
    <xf numFmtId="0" fontId="41" fillId="0" borderId="0" xfId="0" applyFont="1" applyAlignment="1">
      <alignment horizontal="center" vertical="center"/>
    </xf>
    <xf numFmtId="0" fontId="42" fillId="0" borderId="0" xfId="0" applyFont="1">
      <alignment vertical="center"/>
    </xf>
    <xf numFmtId="0" fontId="4" fillId="0" borderId="37" xfId="0" applyFont="1" applyBorder="1" applyAlignment="1">
      <alignment horizontal="center" vertical="center" shrinkToFit="1"/>
    </xf>
    <xf numFmtId="0" fontId="4" fillId="0" borderId="33" xfId="0" applyFont="1" applyBorder="1" applyAlignment="1">
      <alignment horizontal="center" vertical="center" shrinkToFit="1"/>
    </xf>
    <xf numFmtId="0" fontId="3" fillId="0" borderId="19" xfId="0" applyFont="1" applyBorder="1" applyAlignment="1">
      <alignment horizontal="center"/>
    </xf>
    <xf numFmtId="0" fontId="3" fillId="0" borderId="20" xfId="0" applyFont="1" applyBorder="1" applyAlignment="1">
      <alignment horizontal="center"/>
    </xf>
    <xf numFmtId="0" fontId="4" fillId="0" borderId="39" xfId="0" applyFont="1" applyBorder="1" applyAlignment="1">
      <alignment horizontal="center" vertical="center" shrinkToFit="1"/>
    </xf>
    <xf numFmtId="0" fontId="3" fillId="0" borderId="40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11" fillId="0" borderId="0" xfId="0" applyFont="1" applyBorder="1" applyAlignment="1" applyProtection="1">
      <alignment horizontal="center"/>
      <protection locked="0"/>
    </xf>
    <xf numFmtId="0" fontId="9" fillId="0" borderId="24" xfId="0" applyFont="1" applyBorder="1" applyAlignment="1">
      <alignment horizontal="center" vertical="center"/>
    </xf>
    <xf numFmtId="0" fontId="9" fillId="0" borderId="14" xfId="0" applyFont="1" applyBorder="1" applyAlignment="1">
      <alignment horizontal="center" vertical="center"/>
    </xf>
    <xf numFmtId="0" fontId="8" fillId="0" borderId="22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176" fontId="3" fillId="0" borderId="22" xfId="0" applyNumberFormat="1" applyFont="1" applyBorder="1" applyAlignment="1">
      <alignment horizontal="center" vertical="center"/>
    </xf>
    <xf numFmtId="176" fontId="3" fillId="0" borderId="11" xfId="0" applyNumberFormat="1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0" fontId="10" fillId="0" borderId="46" xfId="0" applyFont="1" applyBorder="1" applyAlignment="1">
      <alignment horizontal="center" shrinkToFit="1"/>
    </xf>
    <xf numFmtId="0" fontId="13" fillId="0" borderId="0" xfId="0" applyFont="1" applyBorder="1" applyAlignment="1">
      <alignment horizontal="left" wrapText="1"/>
    </xf>
    <xf numFmtId="0" fontId="13" fillId="0" borderId="0" xfId="0" applyFont="1" applyAlignment="1">
      <alignment horizontal="left" wrapText="1"/>
    </xf>
    <xf numFmtId="0" fontId="9" fillId="0" borderId="42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 wrapText="1"/>
    </xf>
    <xf numFmtId="176" fontId="3" fillId="0" borderId="12" xfId="0" applyNumberFormat="1" applyFont="1" applyBorder="1" applyAlignment="1">
      <alignment horizontal="center" vertical="center"/>
    </xf>
    <xf numFmtId="0" fontId="3" fillId="0" borderId="48" xfId="0" applyFont="1" applyBorder="1" applyAlignment="1">
      <alignment horizontal="center" vertical="center"/>
    </xf>
    <xf numFmtId="0" fontId="3" fillId="0" borderId="55" xfId="0" applyFont="1" applyBorder="1" applyAlignment="1">
      <alignment horizontal="center" vertical="center"/>
    </xf>
    <xf numFmtId="0" fontId="10" fillId="0" borderId="0" xfId="0" applyFont="1" applyBorder="1" applyAlignment="1" applyProtection="1">
      <alignment horizontal="center" shrinkToFit="1"/>
    </xf>
    <xf numFmtId="0" fontId="11" fillId="0" borderId="0" xfId="0" applyFont="1" applyBorder="1" applyAlignment="1" applyProtection="1">
      <alignment horizontal="center"/>
    </xf>
    <xf numFmtId="0" fontId="3" fillId="0" borderId="0" xfId="0" applyFont="1" applyBorder="1" applyAlignment="1">
      <alignment horizontal="center"/>
    </xf>
    <xf numFmtId="0" fontId="3" fillId="0" borderId="19" xfId="0" applyFont="1" applyBorder="1" applyAlignment="1">
      <alignment horizontal="center" shrinkToFit="1"/>
    </xf>
    <xf numFmtId="0" fontId="10" fillId="0" borderId="0" xfId="0" applyFont="1" applyBorder="1" applyAlignment="1">
      <alignment horizontal="center" shrinkToFit="1"/>
    </xf>
    <xf numFmtId="0" fontId="10" fillId="0" borderId="0" xfId="0" applyFont="1" applyAlignment="1">
      <alignment horizontal="distributed" vertical="center"/>
    </xf>
    <xf numFmtId="0" fontId="28" fillId="0" borderId="41" xfId="0" applyFont="1" applyBorder="1" applyAlignment="1">
      <alignment horizontal="center" vertical="center" shrinkToFit="1"/>
    </xf>
    <xf numFmtId="0" fontId="28" fillId="0" borderId="42" xfId="0" applyFont="1" applyBorder="1" applyAlignment="1">
      <alignment horizontal="center" vertical="center" shrinkToFit="1"/>
    </xf>
    <xf numFmtId="0" fontId="28" fillId="0" borderId="0" xfId="0" applyFont="1" applyBorder="1" applyAlignment="1">
      <alignment horizontal="center" vertical="center"/>
    </xf>
    <xf numFmtId="0" fontId="28" fillId="0" borderId="12" xfId="0" applyFont="1" applyBorder="1" applyAlignment="1">
      <alignment horizontal="left" vertical="center" wrapText="1"/>
    </xf>
    <xf numFmtId="0" fontId="28" fillId="0" borderId="6" xfId="0" applyFont="1" applyBorder="1" applyAlignment="1">
      <alignment horizontal="center" vertical="center" shrinkToFit="1"/>
    </xf>
    <xf numFmtId="0" fontId="28" fillId="0" borderId="45" xfId="0" applyFont="1" applyBorder="1" applyAlignment="1">
      <alignment horizontal="center" vertical="center" shrinkToFit="1"/>
    </xf>
    <xf numFmtId="0" fontId="28" fillId="0" borderId="11" xfId="0" applyFont="1" applyBorder="1" applyAlignment="1">
      <alignment horizontal="center" vertical="center" shrinkToFit="1"/>
    </xf>
    <xf numFmtId="179" fontId="28" fillId="0" borderId="9" xfId="0" applyNumberFormat="1" applyFont="1" applyBorder="1" applyAlignment="1" applyProtection="1">
      <alignment horizontal="left" vertical="center"/>
      <protection locked="0"/>
    </xf>
    <xf numFmtId="179" fontId="28" fillId="0" borderId="15" xfId="0" applyNumberFormat="1" applyFont="1" applyBorder="1" applyAlignment="1" applyProtection="1">
      <alignment horizontal="left" vertical="center"/>
      <protection locked="0"/>
    </xf>
    <xf numFmtId="0" fontId="30" fillId="0" borderId="12" xfId="0" applyFont="1" applyBorder="1" applyAlignment="1">
      <alignment horizontal="center" vertical="center"/>
    </xf>
    <xf numFmtId="0" fontId="30" fillId="0" borderId="14" xfId="0" applyFont="1" applyBorder="1" applyAlignment="1">
      <alignment horizontal="center" vertical="center"/>
    </xf>
    <xf numFmtId="0" fontId="28" fillId="0" borderId="12" xfId="0" applyFont="1" applyBorder="1" applyAlignment="1">
      <alignment horizontal="center" vertical="center"/>
    </xf>
    <xf numFmtId="0" fontId="28" fillId="0" borderId="14" xfId="0" applyFont="1" applyBorder="1" applyAlignment="1">
      <alignment horizontal="center" vertical="center"/>
    </xf>
    <xf numFmtId="179" fontId="28" fillId="0" borderId="17" xfId="0" applyNumberFormat="1" applyFont="1" applyBorder="1" applyAlignment="1" applyProtection="1">
      <alignment horizontal="right" vertical="center"/>
      <protection locked="0"/>
    </xf>
    <xf numFmtId="179" fontId="28" fillId="0" borderId="20" xfId="0" applyNumberFormat="1" applyFont="1" applyBorder="1" applyAlignment="1" applyProtection="1">
      <alignment horizontal="right" vertical="center"/>
      <protection locked="0"/>
    </xf>
    <xf numFmtId="0" fontId="28" fillId="0" borderId="12" xfId="0" applyFont="1" applyBorder="1" applyAlignment="1" applyProtection="1">
      <alignment horizontal="center" vertical="center"/>
      <protection locked="0"/>
    </xf>
    <xf numFmtId="0" fontId="28" fillId="0" borderId="9" xfId="0" applyFont="1" applyBorder="1" applyAlignment="1">
      <alignment horizontal="center" vertical="center"/>
    </xf>
    <xf numFmtId="0" fontId="28" fillId="0" borderId="15" xfId="0" applyFont="1" applyBorder="1" applyAlignment="1">
      <alignment horizontal="center" vertical="center"/>
    </xf>
    <xf numFmtId="0" fontId="28" fillId="0" borderId="4" xfId="0" applyFont="1" applyBorder="1" applyAlignment="1">
      <alignment horizontal="center" vertical="center"/>
    </xf>
    <xf numFmtId="0" fontId="28" fillId="0" borderId="17" xfId="0" applyFont="1" applyBorder="1" applyAlignment="1">
      <alignment horizontal="center" vertical="center"/>
    </xf>
    <xf numFmtId="0" fontId="0" fillId="2" borderId="70" xfId="0" applyFill="1" applyBorder="1" applyAlignment="1" applyProtection="1">
      <alignment horizontal="right" vertical="center"/>
      <protection locked="0"/>
    </xf>
    <xf numFmtId="14" fontId="7" fillId="2" borderId="70" xfId="0" applyNumberFormat="1" applyFont="1" applyFill="1" applyBorder="1" applyAlignment="1" applyProtection="1">
      <alignment horizontal="center" vertical="center"/>
      <protection locked="0"/>
    </xf>
    <xf numFmtId="0" fontId="39" fillId="4" borderId="20" xfId="0" applyFont="1" applyFill="1" applyBorder="1" applyAlignment="1">
      <alignment horizontal="right" vertical="center"/>
    </xf>
    <xf numFmtId="0" fontId="39" fillId="4" borderId="4" xfId="0" applyFont="1" applyFill="1" applyBorder="1" applyAlignment="1">
      <alignment horizontal="left" vertical="center"/>
    </xf>
    <xf numFmtId="178" fontId="8" fillId="0" borderId="0" xfId="0" applyNumberFormat="1" applyFont="1">
      <alignment vertical="center"/>
    </xf>
    <xf numFmtId="0" fontId="8" fillId="0" borderId="0" xfId="0" applyFont="1">
      <alignment vertical="center"/>
    </xf>
    <xf numFmtId="14" fontId="38" fillId="5" borderId="71" xfId="0" applyNumberFormat="1" applyFont="1" applyFill="1" applyBorder="1" applyAlignment="1" applyProtection="1"/>
    <xf numFmtId="14" fontId="38" fillId="5" borderId="72" xfId="0" applyNumberFormat="1" applyFont="1" applyFill="1" applyBorder="1" applyAlignment="1" applyProtection="1"/>
    <xf numFmtId="180" fontId="38" fillId="4" borderId="72" xfId="0" applyNumberFormat="1" applyFont="1" applyFill="1" applyBorder="1" applyAlignment="1"/>
    <xf numFmtId="0" fontId="33" fillId="4" borderId="73" xfId="0" applyFont="1" applyFill="1" applyBorder="1" applyAlignment="1"/>
    <xf numFmtId="14" fontId="38" fillId="5" borderId="74" xfId="0" applyNumberFormat="1" applyFont="1" applyFill="1" applyBorder="1" applyAlignment="1" applyProtection="1"/>
    <xf numFmtId="14" fontId="38" fillId="5" borderId="0" xfId="0" applyNumberFormat="1" applyFont="1" applyFill="1" applyBorder="1" applyAlignment="1" applyProtection="1"/>
    <xf numFmtId="180" fontId="38" fillId="4" borderId="0" xfId="0" applyNumberFormat="1" applyFont="1" applyFill="1" applyBorder="1" applyAlignment="1"/>
    <xf numFmtId="0" fontId="33" fillId="4" borderId="75" xfId="0" applyFont="1" applyFill="1" applyBorder="1" applyAlignment="1"/>
    <xf numFmtId="14" fontId="38" fillId="5" borderId="76" xfId="0" applyNumberFormat="1" applyFont="1" applyFill="1" applyBorder="1" applyAlignment="1" applyProtection="1"/>
    <xf numFmtId="14" fontId="38" fillId="5" borderId="50" xfId="0" applyNumberFormat="1" applyFont="1" applyFill="1" applyBorder="1" applyAlignment="1" applyProtection="1"/>
    <xf numFmtId="180" fontId="38" fillId="4" borderId="50" xfId="0" applyNumberFormat="1" applyFont="1" applyFill="1" applyBorder="1" applyAlignment="1"/>
    <xf numFmtId="0" fontId="33" fillId="4" borderId="77" xfId="0" applyFont="1" applyFill="1" applyBorder="1" applyAlignment="1"/>
    <xf numFmtId="0" fontId="0" fillId="2" borderId="68" xfId="0" applyFill="1" applyBorder="1" applyAlignment="1" applyProtection="1">
      <alignment horizontal="center"/>
      <protection locked="0"/>
    </xf>
    <xf numFmtId="0" fontId="0" fillId="2" borderId="69" xfId="0" applyFill="1" applyBorder="1" applyAlignment="1" applyProtection="1">
      <alignment horizontal="center"/>
      <protection locked="0"/>
    </xf>
  </cellXfs>
  <cellStyles count="1">
    <cellStyle name="標準" xfId="0" builtinId="0"/>
  </cellStyles>
  <dxfs count="50"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</sheetPr>
  <dimension ref="A5:U50"/>
  <sheetViews>
    <sheetView showGridLines="0" tabSelected="1" workbookViewId="0">
      <selection activeCell="E28" sqref="E28"/>
    </sheetView>
  </sheetViews>
  <sheetFormatPr defaultRowHeight="13.5"/>
  <cols>
    <col min="2" max="2" width="4.75" customWidth="1"/>
    <col min="3" max="3" width="11.625" bestFit="1" customWidth="1"/>
    <col min="5" max="5" width="22.5" customWidth="1"/>
    <col min="10" max="11" width="6.5" customWidth="1"/>
    <col min="12" max="12" width="9.875" customWidth="1"/>
    <col min="13" max="19" width="8.625" customWidth="1"/>
    <col min="20" max="20" width="6.25" customWidth="1"/>
    <col min="21" max="21" width="3.5" customWidth="1"/>
  </cols>
  <sheetData>
    <row r="5" spans="1:21" ht="21">
      <c r="C5" s="39" t="s">
        <v>55</v>
      </c>
      <c r="J5" s="242" t="s">
        <v>188</v>
      </c>
      <c r="Q5" s="47" t="s">
        <v>190</v>
      </c>
    </row>
    <row r="6" spans="1:21">
      <c r="C6" t="s">
        <v>31</v>
      </c>
      <c r="J6" s="236" t="s">
        <v>182</v>
      </c>
      <c r="R6" s="47" t="s">
        <v>190</v>
      </c>
    </row>
    <row r="7" spans="1:21" ht="15" customHeight="1">
      <c r="J7" s="237" t="s">
        <v>165</v>
      </c>
      <c r="K7" s="235" t="s">
        <v>181</v>
      </c>
      <c r="R7" s="243" t="s">
        <v>177</v>
      </c>
    </row>
    <row r="8" spans="1:21" ht="21" customHeight="1">
      <c r="C8" t="s">
        <v>99</v>
      </c>
      <c r="I8" s="234"/>
      <c r="J8" s="297" t="s">
        <v>189</v>
      </c>
      <c r="K8" s="298" t="s">
        <v>192</v>
      </c>
      <c r="R8" s="244" t="s">
        <v>165</v>
      </c>
      <c r="S8" s="238" t="s">
        <v>183</v>
      </c>
      <c r="T8" s="238" t="s">
        <v>176</v>
      </c>
      <c r="U8" s="238" t="s">
        <v>175</v>
      </c>
    </row>
    <row r="9" spans="1:21" ht="22.5" customHeight="1">
      <c r="E9" t="s">
        <v>144</v>
      </c>
      <c r="J9" s="313">
        <v>4</v>
      </c>
      <c r="K9" s="314">
        <v>2</v>
      </c>
      <c r="M9" s="301" t="str">
        <f t="shared" ref="M9:M30" si="0">IF(OR(J9="",K9=""),"",IF(WEEKDAY(DATE(IF(J9&lt;4,$E$28+1,$E$28),J9,U9))=7,DATE(IF(J9&lt;4,$E$28+1,$E$28),J9,U9),""))</f>
        <v/>
      </c>
      <c r="N9" s="302">
        <f t="shared" ref="N9:N30" si="1">IF(OR(J9="",K9=""),"",IF(WEEKDAY(DATE(IF(J9&lt;4,$E$28+1,$E$28),J9,U9+1))=7,DATE(IF(J9&lt;4,$E$28+1,$E$28),J9,U9+1),""))</f>
        <v>42469</v>
      </c>
      <c r="O9" s="302" t="str">
        <f t="shared" ref="O9:O30" si="2">IF(OR(J9="",K9=""),"",IF(WEEKDAY(DATE(IF(J9&lt;4,$E$28+1,$E$28),J9,U9+2))=7,DATE(IF(J9&lt;4,$E$28+1,$E$28),J9,U9+2),""))</f>
        <v/>
      </c>
      <c r="P9" s="302" t="str">
        <f t="shared" ref="P9:P30" si="3">IF(OR(J9="",K9=""),"",IF(WEEKDAY(DATE(IF(J9&lt;4,$E$28+1,$E$28),J9,U9+3))=7,DATE(IF(J9&lt;4,$E$28+1,$E$28),J9,U9+3),""))</f>
        <v/>
      </c>
      <c r="Q9" s="302" t="str">
        <f t="shared" ref="Q9:Q30" si="4">IF(OR(J9="",K9=""),"",IF(WEEKDAY(DATE(IF(J9&lt;4,$E$28+1,$E$28),J9,U9+4))=7,DATE(IF(J9&lt;4,$E$28+1,$E$28),J9,U9+4),""))</f>
        <v/>
      </c>
      <c r="R9" s="302" t="str">
        <f t="shared" ref="R9:R30" si="5">IF(OR(J9="",K9=""),"",IF(WEEKDAY(DATE(IF(J9&lt;4,$E$28+1,$E$28),J9,U9+5))=7,DATE(IF(J9&lt;4,$E$28+1,$E$28),J9,U9+5),""))</f>
        <v/>
      </c>
      <c r="S9" s="302" t="str">
        <f t="shared" ref="S9:S17" si="6">IF(OR(J9="",K9=""),"",IF(WEEKDAY(DATE(IF(J9&lt;4,$E$28+1,$E$28),J9,U9+6))=7,DATE(IF(J9&lt;4,$E$28+1,$E$28),J9,U9+6),""))</f>
        <v/>
      </c>
      <c r="T9" s="303">
        <f>IF(MONTH(SUM(M9:S9))&lt;&gt;J9,"",IF(SUM(M9:S9)=0,"",SUM(M9:S9)))</f>
        <v>42469</v>
      </c>
      <c r="U9" s="304">
        <f>IF(K9=1,1,IF(K9=2,8,IF(K9=3,15,IF(K9=4,22,IF(K9=5,29,"")))))</f>
        <v>8</v>
      </c>
    </row>
    <row r="10" spans="1:21" ht="17.25" customHeight="1">
      <c r="C10" t="s">
        <v>31</v>
      </c>
      <c r="J10" s="313"/>
      <c r="K10" s="314"/>
      <c r="M10" s="305" t="str">
        <f t="shared" si="0"/>
        <v/>
      </c>
      <c r="N10" s="306" t="str">
        <f>IF(OR(J10="",K10=""),"",IF(WEEKDAY(DATE(IF(J10&lt;4,$E$28+1,$E$28),J10,U10+1))=7,DATE(IF(J10&lt;4,$E$28+1,$E$28),J10,U10+1),""))</f>
        <v/>
      </c>
      <c r="O10" s="306" t="str">
        <f t="shared" si="2"/>
        <v/>
      </c>
      <c r="P10" s="306" t="str">
        <f t="shared" si="3"/>
        <v/>
      </c>
      <c r="Q10" s="306" t="str">
        <f t="shared" si="4"/>
        <v/>
      </c>
      <c r="R10" s="306" t="str">
        <f t="shared" si="5"/>
        <v/>
      </c>
      <c r="S10" s="306" t="str">
        <f t="shared" si="6"/>
        <v/>
      </c>
      <c r="T10" s="307" t="str">
        <f t="shared" ref="T9:T21" si="7">IF(MONTH(SUM(M10:S10))&lt;&gt;J10,"",IF(SUM(M10:S10)=0,"",SUM(M10:S10)))</f>
        <v/>
      </c>
      <c r="U10" s="308" t="str">
        <f>IF(K10=1,1,IF(K10=2,8,IF(K10=3,15,IF(K10=4,22,IF(K10=5,29,"")))))</f>
        <v/>
      </c>
    </row>
    <row r="11" spans="1:21" ht="17.25" customHeight="1">
      <c r="J11" s="313"/>
      <c r="K11" s="314"/>
      <c r="M11" s="305" t="str">
        <f t="shared" si="0"/>
        <v/>
      </c>
      <c r="N11" s="306" t="str">
        <f>IF(OR(J11="",K11=""),"",IF(WEEKDAY(DATE(IF(J11&lt;4,$E$28+1,$E$28),J11,U11+1))=7,DATE(IF(J11&lt;4,$E$28+1,$E$28),J11,U11+1),""))</f>
        <v/>
      </c>
      <c r="O11" s="306" t="str">
        <f t="shared" si="2"/>
        <v/>
      </c>
      <c r="P11" s="306" t="str">
        <f t="shared" si="3"/>
        <v/>
      </c>
      <c r="Q11" s="306" t="str">
        <f t="shared" si="4"/>
        <v/>
      </c>
      <c r="R11" s="306" t="str">
        <f t="shared" si="5"/>
        <v/>
      </c>
      <c r="S11" s="306" t="str">
        <f t="shared" si="6"/>
        <v/>
      </c>
      <c r="T11" s="307" t="str">
        <f t="shared" si="7"/>
        <v/>
      </c>
      <c r="U11" s="308" t="str">
        <f>IF(K11=1,1,IF(K11=2,8,IF(K11=3,15,IF(K11=4,22,IF(K11=5,29,"")))))</f>
        <v/>
      </c>
    </row>
    <row r="12" spans="1:21" ht="17.25" customHeight="1">
      <c r="C12" t="s">
        <v>57</v>
      </c>
      <c r="H12" s="1"/>
      <c r="J12" s="313"/>
      <c r="K12" s="314"/>
      <c r="M12" s="305" t="str">
        <f t="shared" si="0"/>
        <v/>
      </c>
      <c r="N12" s="306" t="str">
        <f t="shared" si="1"/>
        <v/>
      </c>
      <c r="O12" s="306" t="str">
        <f t="shared" si="2"/>
        <v/>
      </c>
      <c r="P12" s="306" t="str">
        <f t="shared" si="3"/>
        <v/>
      </c>
      <c r="Q12" s="306" t="str">
        <f t="shared" si="4"/>
        <v/>
      </c>
      <c r="R12" s="306" t="str">
        <f t="shared" si="5"/>
        <v/>
      </c>
      <c r="S12" s="306" t="str">
        <f t="shared" si="6"/>
        <v/>
      </c>
      <c r="T12" s="307" t="str">
        <f t="shared" si="7"/>
        <v/>
      </c>
      <c r="U12" s="308" t="str">
        <f t="shared" ref="U12:U44" si="8">IF(K12=1,1,IF(K12=2,8,IF(K12=3,15,IF(K12=4,22,IF(K12=5,29,"")))))</f>
        <v/>
      </c>
    </row>
    <row r="13" spans="1:21" ht="17.25" customHeight="1">
      <c r="H13" s="1"/>
      <c r="J13" s="313">
        <v>11</v>
      </c>
      <c r="K13" s="314">
        <v>1</v>
      </c>
      <c r="M13" s="305" t="str">
        <f t="shared" si="0"/>
        <v/>
      </c>
      <c r="N13" s="306" t="str">
        <f t="shared" si="1"/>
        <v/>
      </c>
      <c r="O13" s="306" t="str">
        <f t="shared" si="2"/>
        <v/>
      </c>
      <c r="P13" s="306" t="str">
        <f t="shared" si="3"/>
        <v/>
      </c>
      <c r="Q13" s="306">
        <f t="shared" si="4"/>
        <v>42679</v>
      </c>
      <c r="R13" s="306" t="str">
        <f t="shared" si="5"/>
        <v/>
      </c>
      <c r="S13" s="306" t="str">
        <f t="shared" si="6"/>
        <v/>
      </c>
      <c r="T13" s="307">
        <f t="shared" si="7"/>
        <v>42679</v>
      </c>
      <c r="U13" s="308">
        <f t="shared" si="8"/>
        <v>1</v>
      </c>
    </row>
    <row r="14" spans="1:21" ht="17.25" customHeight="1">
      <c r="C14" t="s">
        <v>31</v>
      </c>
      <c r="D14" t="s">
        <v>94</v>
      </c>
      <c r="H14" s="1"/>
      <c r="J14" s="313">
        <v>11</v>
      </c>
      <c r="K14" s="314">
        <v>2</v>
      </c>
      <c r="M14" s="305" t="str">
        <f t="shared" si="0"/>
        <v/>
      </c>
      <c r="N14" s="306" t="str">
        <f t="shared" si="1"/>
        <v/>
      </c>
      <c r="O14" s="306" t="str">
        <f t="shared" si="2"/>
        <v/>
      </c>
      <c r="P14" s="306" t="str">
        <f t="shared" si="3"/>
        <v/>
      </c>
      <c r="Q14" s="306">
        <f t="shared" si="4"/>
        <v>42686</v>
      </c>
      <c r="R14" s="306" t="str">
        <f t="shared" si="5"/>
        <v/>
      </c>
      <c r="S14" s="306" t="str">
        <f t="shared" si="6"/>
        <v/>
      </c>
      <c r="T14" s="307">
        <f t="shared" si="7"/>
        <v>42686</v>
      </c>
      <c r="U14" s="308">
        <f t="shared" si="8"/>
        <v>8</v>
      </c>
    </row>
    <row r="15" spans="1:21" ht="17.25" customHeight="1">
      <c r="A15" t="s">
        <v>56</v>
      </c>
      <c r="D15" s="239" t="s">
        <v>116</v>
      </c>
      <c r="J15" s="313"/>
      <c r="K15" s="314">
        <v>3</v>
      </c>
      <c r="M15" s="305" t="str">
        <f t="shared" si="0"/>
        <v/>
      </c>
      <c r="N15" s="306" t="str">
        <f t="shared" si="1"/>
        <v/>
      </c>
      <c r="O15" s="306" t="str">
        <f t="shared" si="2"/>
        <v/>
      </c>
      <c r="P15" s="306" t="str">
        <f t="shared" si="3"/>
        <v/>
      </c>
      <c r="Q15" s="306" t="str">
        <f t="shared" si="4"/>
        <v/>
      </c>
      <c r="R15" s="306" t="str">
        <f t="shared" si="5"/>
        <v/>
      </c>
      <c r="S15" s="306" t="str">
        <f t="shared" si="6"/>
        <v/>
      </c>
      <c r="T15" s="307" t="str">
        <f t="shared" si="7"/>
        <v/>
      </c>
      <c r="U15" s="308">
        <f t="shared" si="8"/>
        <v>15</v>
      </c>
    </row>
    <row r="16" spans="1:21" ht="17.25" customHeight="1">
      <c r="C16" t="s">
        <v>32</v>
      </c>
      <c r="J16" s="313">
        <v>11</v>
      </c>
      <c r="K16" s="314">
        <v>5</v>
      </c>
      <c r="M16" s="305" t="str">
        <f t="shared" si="0"/>
        <v/>
      </c>
      <c r="N16" s="306" t="str">
        <f t="shared" si="1"/>
        <v/>
      </c>
      <c r="O16" s="306" t="str">
        <f t="shared" si="2"/>
        <v/>
      </c>
      <c r="P16" s="306" t="str">
        <f t="shared" si="3"/>
        <v/>
      </c>
      <c r="Q16" s="306">
        <f t="shared" si="4"/>
        <v>42707</v>
      </c>
      <c r="R16" s="306" t="str">
        <f t="shared" si="5"/>
        <v/>
      </c>
      <c r="S16" s="306" t="str">
        <f t="shared" si="6"/>
        <v/>
      </c>
      <c r="T16" s="307" t="str">
        <f t="shared" si="7"/>
        <v/>
      </c>
      <c r="U16" s="308">
        <f t="shared" si="8"/>
        <v>29</v>
      </c>
    </row>
    <row r="17" spans="2:21" ht="17.25" customHeight="1">
      <c r="J17" s="313"/>
      <c r="K17" s="314"/>
      <c r="M17" s="305" t="str">
        <f t="shared" si="0"/>
        <v/>
      </c>
      <c r="N17" s="306" t="str">
        <f t="shared" si="1"/>
        <v/>
      </c>
      <c r="O17" s="306" t="str">
        <f t="shared" si="2"/>
        <v/>
      </c>
      <c r="P17" s="306" t="str">
        <f t="shared" si="3"/>
        <v/>
      </c>
      <c r="Q17" s="306" t="str">
        <f t="shared" si="4"/>
        <v/>
      </c>
      <c r="R17" s="306" t="str">
        <f t="shared" si="5"/>
        <v/>
      </c>
      <c r="S17" s="306" t="str">
        <f t="shared" si="6"/>
        <v/>
      </c>
      <c r="T17" s="307" t="str">
        <f t="shared" si="7"/>
        <v/>
      </c>
      <c r="U17" s="308" t="str">
        <f t="shared" si="8"/>
        <v/>
      </c>
    </row>
    <row r="18" spans="2:21" ht="17.25" customHeight="1">
      <c r="J18" s="313">
        <v>1</v>
      </c>
      <c r="K18" s="314">
        <v>2</v>
      </c>
      <c r="M18" s="305" t="str">
        <f t="shared" si="0"/>
        <v/>
      </c>
      <c r="N18" s="306" t="str">
        <f t="shared" si="1"/>
        <v/>
      </c>
      <c r="O18" s="306" t="str">
        <f t="shared" si="2"/>
        <v/>
      </c>
      <c r="P18" s="306" t="str">
        <f t="shared" si="3"/>
        <v/>
      </c>
      <c r="Q18" s="306" t="str">
        <f t="shared" si="4"/>
        <v/>
      </c>
      <c r="R18" s="306" t="str">
        <f t="shared" si="5"/>
        <v/>
      </c>
      <c r="S18" s="306">
        <f>IF(OR(J18="",K18=""),"",IF(WEEKDAY(DATE(IF(J18&lt;4,$E$28+1,$E$28),J18,U18+6))=7,DATE(IF(J18&lt;4,$E$28+1,$E$28),J18,U18+6),""))</f>
        <v>42749</v>
      </c>
      <c r="T18" s="307">
        <f t="shared" si="7"/>
        <v>42749</v>
      </c>
      <c r="U18" s="308">
        <f t="shared" si="8"/>
        <v>8</v>
      </c>
    </row>
    <row r="19" spans="2:21" ht="17.25" customHeight="1">
      <c r="B19" s="1" t="s">
        <v>29</v>
      </c>
      <c r="C19" t="s">
        <v>28</v>
      </c>
      <c r="J19" s="313">
        <v>1</v>
      </c>
      <c r="K19" s="314">
        <v>3</v>
      </c>
      <c r="M19" s="305" t="str">
        <f t="shared" si="0"/>
        <v/>
      </c>
      <c r="N19" s="306" t="str">
        <f t="shared" si="1"/>
        <v/>
      </c>
      <c r="O19" s="306" t="str">
        <f t="shared" si="2"/>
        <v/>
      </c>
      <c r="P19" s="306" t="str">
        <f t="shared" si="3"/>
        <v/>
      </c>
      <c r="Q19" s="306" t="str">
        <f t="shared" si="4"/>
        <v/>
      </c>
      <c r="R19" s="306" t="str">
        <f t="shared" si="5"/>
        <v/>
      </c>
      <c r="S19" s="306">
        <f t="shared" ref="S19:S44" si="9">IF(OR(J19="",K19=""),"",IF(WEEKDAY(DATE(IF(J19&lt;4,$E$28+1,$E$28),J19,U19+6))=7,DATE(IF(J19&lt;4,$E$28+1,$E$28),J19,U19+6),""))</f>
        <v>42756</v>
      </c>
      <c r="T19" s="307">
        <f t="shared" si="7"/>
        <v>42756</v>
      </c>
      <c r="U19" s="308">
        <f t="shared" si="8"/>
        <v>15</v>
      </c>
    </row>
    <row r="20" spans="2:21" ht="17.25" customHeight="1">
      <c r="B20" s="1"/>
      <c r="C20" s="47" t="s">
        <v>157</v>
      </c>
      <c r="J20" s="313"/>
      <c r="K20" s="314"/>
      <c r="M20" s="305" t="str">
        <f t="shared" si="0"/>
        <v/>
      </c>
      <c r="N20" s="306" t="str">
        <f t="shared" si="1"/>
        <v/>
      </c>
      <c r="O20" s="306" t="str">
        <f t="shared" si="2"/>
        <v/>
      </c>
      <c r="P20" s="306" t="str">
        <f t="shared" si="3"/>
        <v/>
      </c>
      <c r="Q20" s="306" t="str">
        <f t="shared" si="4"/>
        <v/>
      </c>
      <c r="R20" s="306" t="str">
        <f t="shared" si="5"/>
        <v/>
      </c>
      <c r="S20" s="306" t="str">
        <f t="shared" si="9"/>
        <v/>
      </c>
      <c r="T20" s="307" t="str">
        <f t="shared" si="7"/>
        <v/>
      </c>
      <c r="U20" s="308" t="str">
        <f t="shared" si="8"/>
        <v/>
      </c>
    </row>
    <row r="21" spans="2:21" ht="17.25" customHeight="1">
      <c r="J21" s="313"/>
      <c r="K21" s="314"/>
      <c r="M21" s="305" t="str">
        <f t="shared" si="0"/>
        <v/>
      </c>
      <c r="N21" s="306" t="str">
        <f t="shared" si="1"/>
        <v/>
      </c>
      <c r="O21" s="306" t="str">
        <f t="shared" si="2"/>
        <v/>
      </c>
      <c r="P21" s="306" t="str">
        <f t="shared" si="3"/>
        <v/>
      </c>
      <c r="Q21" s="306" t="str">
        <f t="shared" si="4"/>
        <v/>
      </c>
      <c r="R21" s="306" t="str">
        <f t="shared" si="5"/>
        <v/>
      </c>
      <c r="S21" s="306" t="str">
        <f t="shared" si="9"/>
        <v/>
      </c>
      <c r="T21" s="307" t="str">
        <f t="shared" si="7"/>
        <v/>
      </c>
      <c r="U21" s="308" t="str">
        <f t="shared" si="8"/>
        <v/>
      </c>
    </row>
    <row r="22" spans="2:21" ht="17.25" customHeight="1">
      <c r="J22" s="313"/>
      <c r="K22" s="314"/>
      <c r="M22" s="305" t="str">
        <f t="shared" si="0"/>
        <v/>
      </c>
      <c r="N22" s="306" t="str">
        <f t="shared" si="1"/>
        <v/>
      </c>
      <c r="O22" s="306" t="str">
        <f t="shared" si="2"/>
        <v/>
      </c>
      <c r="P22" s="306" t="str">
        <f t="shared" si="3"/>
        <v/>
      </c>
      <c r="Q22" s="306" t="str">
        <f t="shared" si="4"/>
        <v/>
      </c>
      <c r="R22" s="306" t="str">
        <f t="shared" si="5"/>
        <v/>
      </c>
      <c r="S22" s="306" t="str">
        <f t="shared" si="9"/>
        <v/>
      </c>
      <c r="T22" s="307" t="str">
        <f>IF(MONTH(SUM(M22:S22))&lt;&gt;J22,"",IF(SUM(M22:S22)=0,"",SUM(M22:S22)))</f>
        <v/>
      </c>
      <c r="U22" s="308" t="str">
        <f t="shared" si="8"/>
        <v/>
      </c>
    </row>
    <row r="23" spans="2:21" ht="17.25" customHeight="1">
      <c r="J23" s="313"/>
      <c r="K23" s="314"/>
      <c r="M23" s="305" t="str">
        <f t="shared" si="0"/>
        <v/>
      </c>
      <c r="N23" s="306" t="str">
        <f t="shared" si="1"/>
        <v/>
      </c>
      <c r="O23" s="306" t="str">
        <f t="shared" si="2"/>
        <v/>
      </c>
      <c r="P23" s="306" t="str">
        <f t="shared" si="3"/>
        <v/>
      </c>
      <c r="Q23" s="306" t="str">
        <f t="shared" si="4"/>
        <v/>
      </c>
      <c r="R23" s="306" t="str">
        <f t="shared" si="5"/>
        <v/>
      </c>
      <c r="S23" s="306" t="str">
        <f t="shared" si="9"/>
        <v/>
      </c>
      <c r="T23" s="307" t="str">
        <f t="shared" ref="T23:T44" si="10">IF(MONTH(SUM(M23:S23))&lt;&gt;J23,"",IF(SUM(M23:S23)=0,"",SUM(M23:S23)))</f>
        <v/>
      </c>
      <c r="U23" s="308" t="str">
        <f t="shared" si="8"/>
        <v/>
      </c>
    </row>
    <row r="24" spans="2:21" ht="17.25" customHeight="1">
      <c r="J24" s="313"/>
      <c r="K24" s="314"/>
      <c r="M24" s="305" t="str">
        <f t="shared" si="0"/>
        <v/>
      </c>
      <c r="N24" s="306" t="str">
        <f t="shared" si="1"/>
        <v/>
      </c>
      <c r="O24" s="306" t="str">
        <f t="shared" si="2"/>
        <v/>
      </c>
      <c r="P24" s="306" t="str">
        <f t="shared" si="3"/>
        <v/>
      </c>
      <c r="Q24" s="306" t="str">
        <f t="shared" si="4"/>
        <v/>
      </c>
      <c r="R24" s="306" t="str">
        <f t="shared" si="5"/>
        <v/>
      </c>
      <c r="S24" s="306" t="str">
        <f t="shared" si="9"/>
        <v/>
      </c>
      <c r="T24" s="307" t="str">
        <f t="shared" si="10"/>
        <v/>
      </c>
      <c r="U24" s="308" t="str">
        <f t="shared" si="8"/>
        <v/>
      </c>
    </row>
    <row r="25" spans="2:21" ht="17.25" customHeight="1">
      <c r="J25" s="313"/>
      <c r="K25" s="314"/>
      <c r="M25" s="305" t="str">
        <f t="shared" si="0"/>
        <v/>
      </c>
      <c r="N25" s="306" t="str">
        <f t="shared" si="1"/>
        <v/>
      </c>
      <c r="O25" s="306" t="str">
        <f t="shared" si="2"/>
        <v/>
      </c>
      <c r="P25" s="306" t="str">
        <f t="shared" si="3"/>
        <v/>
      </c>
      <c r="Q25" s="306" t="str">
        <f t="shared" si="4"/>
        <v/>
      </c>
      <c r="R25" s="306" t="str">
        <f t="shared" si="5"/>
        <v/>
      </c>
      <c r="S25" s="306" t="str">
        <f t="shared" si="9"/>
        <v/>
      </c>
      <c r="T25" s="307" t="str">
        <f t="shared" si="10"/>
        <v/>
      </c>
      <c r="U25" s="308" t="str">
        <f t="shared" si="8"/>
        <v/>
      </c>
    </row>
    <row r="26" spans="2:21" ht="17.25" customHeight="1">
      <c r="J26" s="313"/>
      <c r="K26" s="314"/>
      <c r="M26" s="305" t="str">
        <f t="shared" si="0"/>
        <v/>
      </c>
      <c r="N26" s="306" t="str">
        <f t="shared" si="1"/>
        <v/>
      </c>
      <c r="O26" s="306" t="str">
        <f t="shared" si="2"/>
        <v/>
      </c>
      <c r="P26" s="306" t="str">
        <f t="shared" si="3"/>
        <v/>
      </c>
      <c r="Q26" s="306" t="str">
        <f t="shared" si="4"/>
        <v/>
      </c>
      <c r="R26" s="306" t="str">
        <f t="shared" si="5"/>
        <v/>
      </c>
      <c r="S26" s="306" t="str">
        <f t="shared" si="9"/>
        <v/>
      </c>
      <c r="T26" s="307" t="str">
        <f t="shared" si="10"/>
        <v/>
      </c>
      <c r="U26" s="308" t="str">
        <f t="shared" si="8"/>
        <v/>
      </c>
    </row>
    <row r="27" spans="2:21" ht="22.5" customHeight="1" thickBot="1">
      <c r="C27" s="39" t="s">
        <v>52</v>
      </c>
      <c r="D27" s="1"/>
      <c r="E27" s="10"/>
      <c r="J27" s="313"/>
      <c r="K27" s="314"/>
      <c r="M27" s="305" t="str">
        <f t="shared" si="0"/>
        <v/>
      </c>
      <c r="N27" s="306" t="str">
        <f t="shared" si="1"/>
        <v/>
      </c>
      <c r="O27" s="306" t="str">
        <f t="shared" si="2"/>
        <v/>
      </c>
      <c r="P27" s="306" t="str">
        <f t="shared" si="3"/>
        <v/>
      </c>
      <c r="Q27" s="306" t="str">
        <f t="shared" si="4"/>
        <v/>
      </c>
      <c r="R27" s="306" t="str">
        <f t="shared" si="5"/>
        <v/>
      </c>
      <c r="S27" s="306" t="str">
        <f t="shared" si="9"/>
        <v/>
      </c>
      <c r="T27" s="307" t="str">
        <f t="shared" si="10"/>
        <v/>
      </c>
      <c r="U27" s="308" t="str">
        <f t="shared" si="8"/>
        <v/>
      </c>
    </row>
    <row r="28" spans="2:21" ht="22.5" customHeight="1" thickBot="1">
      <c r="D28" s="65" t="s">
        <v>33</v>
      </c>
      <c r="E28" s="46">
        <v>2016</v>
      </c>
      <c r="F28" s="66" t="s">
        <v>34</v>
      </c>
      <c r="J28" s="313"/>
      <c r="K28" s="314"/>
      <c r="M28" s="305" t="str">
        <f t="shared" si="0"/>
        <v/>
      </c>
      <c r="N28" s="306" t="str">
        <f t="shared" si="1"/>
        <v/>
      </c>
      <c r="O28" s="306" t="str">
        <f t="shared" si="2"/>
        <v/>
      </c>
      <c r="P28" s="306" t="str">
        <f t="shared" si="3"/>
        <v/>
      </c>
      <c r="Q28" s="306" t="str">
        <f t="shared" si="4"/>
        <v/>
      </c>
      <c r="R28" s="306" t="str">
        <f t="shared" si="5"/>
        <v/>
      </c>
      <c r="S28" s="306" t="str">
        <f t="shared" si="9"/>
        <v/>
      </c>
      <c r="T28" s="307" t="str">
        <f t="shared" si="10"/>
        <v/>
      </c>
      <c r="U28" s="308" t="str">
        <f t="shared" si="8"/>
        <v/>
      </c>
    </row>
    <row r="29" spans="2:21">
      <c r="J29" s="313"/>
      <c r="K29" s="314"/>
      <c r="M29" s="305" t="str">
        <f t="shared" si="0"/>
        <v/>
      </c>
      <c r="N29" s="306" t="str">
        <f t="shared" si="1"/>
        <v/>
      </c>
      <c r="O29" s="306" t="str">
        <f t="shared" si="2"/>
        <v/>
      </c>
      <c r="P29" s="306" t="str">
        <f t="shared" si="3"/>
        <v/>
      </c>
      <c r="Q29" s="306" t="str">
        <f t="shared" si="4"/>
        <v/>
      </c>
      <c r="R29" s="306" t="str">
        <f t="shared" si="5"/>
        <v/>
      </c>
      <c r="S29" s="306" t="str">
        <f t="shared" si="9"/>
        <v/>
      </c>
      <c r="T29" s="307" t="str">
        <f t="shared" si="10"/>
        <v/>
      </c>
      <c r="U29" s="308" t="str">
        <f t="shared" si="8"/>
        <v/>
      </c>
    </row>
    <row r="30" spans="2:21">
      <c r="J30" s="313"/>
      <c r="K30" s="314"/>
      <c r="M30" s="305" t="str">
        <f t="shared" si="0"/>
        <v/>
      </c>
      <c r="N30" s="306" t="str">
        <f t="shared" si="1"/>
        <v/>
      </c>
      <c r="O30" s="306" t="str">
        <f t="shared" si="2"/>
        <v/>
      </c>
      <c r="P30" s="306" t="str">
        <f t="shared" si="3"/>
        <v/>
      </c>
      <c r="Q30" s="306" t="str">
        <f t="shared" si="4"/>
        <v/>
      </c>
      <c r="R30" s="306" t="str">
        <f t="shared" si="5"/>
        <v/>
      </c>
      <c r="S30" s="306" t="str">
        <f t="shared" si="9"/>
        <v/>
      </c>
      <c r="T30" s="307" t="str">
        <f t="shared" si="10"/>
        <v/>
      </c>
      <c r="U30" s="308" t="str">
        <f t="shared" si="8"/>
        <v/>
      </c>
    </row>
    <row r="31" spans="2:21">
      <c r="J31" s="313"/>
      <c r="K31" s="314"/>
      <c r="M31" s="305" t="str">
        <f>IF(OR(J31="",K31=""),"",IF(WEEKDAY(DATE(IF(J31&lt;4,$E$28+1,$E$28),J31,U31))=7,DATE(IF(J31&lt;4,$E$28+1,$E$28),J31,U31),""))</f>
        <v/>
      </c>
      <c r="N31" s="306" t="str">
        <f>IF(OR(J31="",K31=""),"",IF(WEEKDAY(DATE(IF(J31&lt;4,$E$28+1,$E$28),J31,U31+1))=7,DATE(IF(J31&lt;4,$E$28+1,$E$28),J31,U31+1),""))</f>
        <v/>
      </c>
      <c r="O31" s="306" t="str">
        <f>IF(OR(J31="",K31=""),"",IF(WEEKDAY(DATE(IF(J31&lt;4,$E$28+1,$E$28),J31,U31+2))=7,DATE(IF(J31&lt;4,$E$28+1,$E$28),J31,U31+2),""))</f>
        <v/>
      </c>
      <c r="P31" s="306" t="str">
        <f>IF(OR(J31="",K31=""),"",IF(WEEKDAY(DATE(IF(J31&lt;4,$E$28+1,$E$28),J31,U31+3))=7,DATE(IF(J31&lt;4,$E$28+1,$E$28),J31,U31+3),""))</f>
        <v/>
      </c>
      <c r="Q31" s="306" t="str">
        <f>IF(OR(J31="",K31=""),"",IF(WEEKDAY(DATE(IF(J31&lt;4,$E$28+1,$E$28),J31,U31+4))=7,DATE(IF(J31&lt;4,$E$28+1,$E$28),J31,U31+4),""))</f>
        <v/>
      </c>
      <c r="R31" s="306" t="str">
        <f>IF(OR(J31="",K31=""),"",IF(WEEKDAY(DATE(IF(J31&lt;4,$E$28+1,$E$28),J31,U31+5))=7,DATE(IF(J31&lt;4,$E$28+1,$E$28),J31,U31+5),""))</f>
        <v/>
      </c>
      <c r="S31" s="306" t="str">
        <f t="shared" si="9"/>
        <v/>
      </c>
      <c r="T31" s="307" t="str">
        <f t="shared" si="10"/>
        <v/>
      </c>
      <c r="U31" s="308" t="str">
        <f t="shared" si="8"/>
        <v/>
      </c>
    </row>
    <row r="32" spans="2:21">
      <c r="J32" s="313"/>
      <c r="K32" s="314"/>
      <c r="M32" s="305" t="str">
        <f t="shared" ref="M32:M44" si="11">IF(OR(J32="",K32=""),"",IF(WEEKDAY(DATE(IF(J32&lt;4,$E$28+1,$E$28),J32,U32))=7,DATE(IF(J32&lt;4,$E$28+1,$E$28),J32,U32),""))</f>
        <v/>
      </c>
      <c r="N32" s="306" t="str">
        <f t="shared" ref="N32:N44" si="12">IF(OR(J32="",K32=""),"",IF(WEEKDAY(DATE(IF(J32&lt;4,$E$28+1,$E$28),J32,U32+1))=7,DATE(IF(J32&lt;4,$E$28+1,$E$28),J32,U32+1),""))</f>
        <v/>
      </c>
      <c r="O32" s="306" t="str">
        <f t="shared" ref="O32:O44" si="13">IF(OR(J32="",K32=""),"",IF(WEEKDAY(DATE(IF(J32&lt;4,$E$28+1,$E$28),J32,U32+2))=7,DATE(IF(J32&lt;4,$E$28+1,$E$28),J32,U32+2),""))</f>
        <v/>
      </c>
      <c r="P32" s="306" t="str">
        <f t="shared" ref="P32:P44" si="14">IF(OR(J32="",K32=""),"",IF(WEEKDAY(DATE(IF(J32&lt;4,$E$28+1,$E$28),J32,U32+3))=7,DATE(IF(J32&lt;4,$E$28+1,$E$28),J32,U32+3),""))</f>
        <v/>
      </c>
      <c r="Q32" s="306" t="str">
        <f t="shared" ref="Q32:Q44" si="15">IF(OR(J32="",K32=""),"",IF(WEEKDAY(DATE(IF(J32&lt;4,$E$28+1,$E$28),J32,U32+4))=7,DATE(IF(J32&lt;4,$E$28+1,$E$28),J32,U32+4),""))</f>
        <v/>
      </c>
      <c r="R32" s="306" t="str">
        <f t="shared" ref="R32:R44" si="16">IF(OR(J32="",K32=""),"",IF(WEEKDAY(DATE(IF(J32&lt;4,$E$28+1,$E$28),J32,U32+5))=7,DATE(IF(J32&lt;4,$E$28+1,$E$28),J32,U32+5),""))</f>
        <v/>
      </c>
      <c r="S32" s="306" t="str">
        <f t="shared" si="9"/>
        <v/>
      </c>
      <c r="T32" s="307" t="str">
        <f t="shared" si="10"/>
        <v/>
      </c>
      <c r="U32" s="308" t="str">
        <f t="shared" si="8"/>
        <v/>
      </c>
    </row>
    <row r="33" spans="1:21">
      <c r="J33" s="313"/>
      <c r="K33" s="314"/>
      <c r="M33" s="305" t="str">
        <f t="shared" si="11"/>
        <v/>
      </c>
      <c r="N33" s="306" t="str">
        <f t="shared" si="12"/>
        <v/>
      </c>
      <c r="O33" s="306" t="str">
        <f t="shared" si="13"/>
        <v/>
      </c>
      <c r="P33" s="306" t="str">
        <f t="shared" si="14"/>
        <v/>
      </c>
      <c r="Q33" s="306" t="str">
        <f t="shared" si="15"/>
        <v/>
      </c>
      <c r="R33" s="306" t="str">
        <f t="shared" si="16"/>
        <v/>
      </c>
      <c r="S33" s="306" t="str">
        <f t="shared" si="9"/>
        <v/>
      </c>
      <c r="T33" s="307" t="str">
        <f t="shared" si="10"/>
        <v/>
      </c>
      <c r="U33" s="308" t="str">
        <f t="shared" si="8"/>
        <v/>
      </c>
    </row>
    <row r="34" spans="1:21">
      <c r="A34" t="s">
        <v>35</v>
      </c>
      <c r="C34" s="299">
        <v>39127</v>
      </c>
      <c r="D34" s="300" t="s">
        <v>191</v>
      </c>
      <c r="J34" s="313"/>
      <c r="K34" s="314"/>
      <c r="M34" s="305" t="str">
        <f t="shared" si="11"/>
        <v/>
      </c>
      <c r="N34" s="306" t="str">
        <f t="shared" si="12"/>
        <v/>
      </c>
      <c r="O34" s="306" t="str">
        <f t="shared" si="13"/>
        <v/>
      </c>
      <c r="P34" s="306" t="str">
        <f t="shared" si="14"/>
        <v/>
      </c>
      <c r="Q34" s="306" t="str">
        <f t="shared" si="15"/>
        <v/>
      </c>
      <c r="R34" s="306" t="str">
        <f t="shared" si="16"/>
        <v/>
      </c>
      <c r="S34" s="306" t="str">
        <f t="shared" si="9"/>
        <v/>
      </c>
      <c r="T34" s="307" t="str">
        <f t="shared" si="10"/>
        <v/>
      </c>
      <c r="U34" s="308" t="str">
        <f t="shared" si="8"/>
        <v/>
      </c>
    </row>
    <row r="35" spans="1:21">
      <c r="C35" s="299">
        <v>40329</v>
      </c>
      <c r="D35" s="300" t="s">
        <v>36</v>
      </c>
      <c r="J35" s="313"/>
      <c r="K35" s="314"/>
      <c r="M35" s="305" t="str">
        <f t="shared" si="11"/>
        <v/>
      </c>
      <c r="N35" s="306" t="str">
        <f t="shared" si="12"/>
        <v/>
      </c>
      <c r="O35" s="306" t="str">
        <f t="shared" si="13"/>
        <v/>
      </c>
      <c r="P35" s="306" t="str">
        <f t="shared" si="14"/>
        <v/>
      </c>
      <c r="Q35" s="306" t="str">
        <f t="shared" si="15"/>
        <v/>
      </c>
      <c r="R35" s="306" t="str">
        <f t="shared" si="16"/>
        <v/>
      </c>
      <c r="S35" s="306" t="str">
        <f t="shared" si="9"/>
        <v/>
      </c>
      <c r="T35" s="307" t="str">
        <f t="shared" si="10"/>
        <v/>
      </c>
      <c r="U35" s="308" t="str">
        <f t="shared" si="8"/>
        <v/>
      </c>
    </row>
    <row r="36" spans="1:21">
      <c r="C36" s="299">
        <v>40358</v>
      </c>
      <c r="D36" s="300" t="s">
        <v>58</v>
      </c>
      <c r="J36" s="313"/>
      <c r="K36" s="314"/>
      <c r="M36" s="305" t="str">
        <f t="shared" si="11"/>
        <v/>
      </c>
      <c r="N36" s="306" t="str">
        <f t="shared" si="12"/>
        <v/>
      </c>
      <c r="O36" s="306" t="str">
        <f t="shared" si="13"/>
        <v/>
      </c>
      <c r="P36" s="306" t="str">
        <f t="shared" si="14"/>
        <v/>
      </c>
      <c r="Q36" s="306" t="str">
        <f t="shared" si="15"/>
        <v/>
      </c>
      <c r="R36" s="306" t="str">
        <f t="shared" si="16"/>
        <v/>
      </c>
      <c r="S36" s="306" t="str">
        <f t="shared" si="9"/>
        <v/>
      </c>
      <c r="T36" s="307" t="str">
        <f t="shared" si="10"/>
        <v/>
      </c>
      <c r="U36" s="308" t="str">
        <f t="shared" si="8"/>
        <v/>
      </c>
    </row>
    <row r="37" spans="1:21">
      <c r="C37" s="299">
        <v>40359</v>
      </c>
      <c r="D37" s="300" t="s">
        <v>93</v>
      </c>
      <c r="J37" s="313"/>
      <c r="K37" s="314"/>
      <c r="M37" s="305" t="str">
        <f t="shared" si="11"/>
        <v/>
      </c>
      <c r="N37" s="306" t="str">
        <f t="shared" si="12"/>
        <v/>
      </c>
      <c r="O37" s="306" t="str">
        <f t="shared" si="13"/>
        <v/>
      </c>
      <c r="P37" s="306" t="str">
        <f t="shared" si="14"/>
        <v/>
      </c>
      <c r="Q37" s="306" t="str">
        <f t="shared" si="15"/>
        <v/>
      </c>
      <c r="R37" s="306" t="str">
        <f t="shared" si="16"/>
        <v/>
      </c>
      <c r="S37" s="306" t="str">
        <f t="shared" si="9"/>
        <v/>
      </c>
      <c r="T37" s="307" t="str">
        <f t="shared" si="10"/>
        <v/>
      </c>
      <c r="U37" s="308" t="str">
        <f t="shared" si="8"/>
        <v/>
      </c>
    </row>
    <row r="38" spans="1:21">
      <c r="C38" s="299">
        <v>40361</v>
      </c>
      <c r="D38" s="300" t="s">
        <v>98</v>
      </c>
      <c r="J38" s="313"/>
      <c r="K38" s="314"/>
      <c r="M38" s="305" t="str">
        <f t="shared" si="11"/>
        <v/>
      </c>
      <c r="N38" s="306" t="str">
        <f t="shared" si="12"/>
        <v/>
      </c>
      <c r="O38" s="306" t="str">
        <f t="shared" si="13"/>
        <v/>
      </c>
      <c r="P38" s="306" t="str">
        <f t="shared" si="14"/>
        <v/>
      </c>
      <c r="Q38" s="306" t="str">
        <f t="shared" si="15"/>
        <v/>
      </c>
      <c r="R38" s="306" t="str">
        <f t="shared" si="16"/>
        <v/>
      </c>
      <c r="S38" s="306" t="str">
        <f t="shared" si="9"/>
        <v/>
      </c>
      <c r="T38" s="307" t="str">
        <f t="shared" si="10"/>
        <v/>
      </c>
      <c r="U38" s="308" t="str">
        <f t="shared" si="8"/>
        <v/>
      </c>
    </row>
    <row r="39" spans="1:21">
      <c r="C39" s="299">
        <v>40364</v>
      </c>
      <c r="D39" s="300" t="s">
        <v>101</v>
      </c>
      <c r="J39" s="313"/>
      <c r="K39" s="314"/>
      <c r="M39" s="305" t="str">
        <f t="shared" si="11"/>
        <v/>
      </c>
      <c r="N39" s="306" t="str">
        <f t="shared" si="12"/>
        <v/>
      </c>
      <c r="O39" s="306" t="str">
        <f t="shared" si="13"/>
        <v/>
      </c>
      <c r="P39" s="306" t="str">
        <f t="shared" si="14"/>
        <v/>
      </c>
      <c r="Q39" s="306" t="str">
        <f t="shared" si="15"/>
        <v/>
      </c>
      <c r="R39" s="306" t="str">
        <f t="shared" si="16"/>
        <v/>
      </c>
      <c r="S39" s="306" t="str">
        <f t="shared" si="9"/>
        <v/>
      </c>
      <c r="T39" s="307" t="str">
        <f t="shared" si="10"/>
        <v/>
      </c>
      <c r="U39" s="308" t="str">
        <f t="shared" si="8"/>
        <v/>
      </c>
    </row>
    <row r="40" spans="1:21">
      <c r="C40" s="299">
        <v>40495</v>
      </c>
      <c r="D40" s="300" t="s">
        <v>115</v>
      </c>
      <c r="J40" s="313"/>
      <c r="K40" s="314"/>
      <c r="M40" s="305" t="str">
        <f t="shared" si="11"/>
        <v/>
      </c>
      <c r="N40" s="306" t="str">
        <f t="shared" si="12"/>
        <v/>
      </c>
      <c r="O40" s="306" t="str">
        <f t="shared" si="13"/>
        <v/>
      </c>
      <c r="P40" s="306" t="str">
        <f t="shared" si="14"/>
        <v/>
      </c>
      <c r="Q40" s="306" t="str">
        <f t="shared" si="15"/>
        <v/>
      </c>
      <c r="R40" s="306" t="str">
        <f t="shared" si="16"/>
        <v/>
      </c>
      <c r="S40" s="306" t="str">
        <f t="shared" si="9"/>
        <v/>
      </c>
      <c r="T40" s="307" t="str">
        <f t="shared" si="10"/>
        <v/>
      </c>
      <c r="U40" s="308" t="str">
        <f t="shared" si="8"/>
        <v/>
      </c>
    </row>
    <row r="41" spans="1:21">
      <c r="C41" s="299">
        <v>40497</v>
      </c>
      <c r="D41" s="300" t="s">
        <v>145</v>
      </c>
      <c r="J41" s="313"/>
      <c r="K41" s="314"/>
      <c r="M41" s="305" t="str">
        <f t="shared" si="11"/>
        <v/>
      </c>
      <c r="N41" s="306" t="str">
        <f t="shared" si="12"/>
        <v/>
      </c>
      <c r="O41" s="306" t="str">
        <f t="shared" si="13"/>
        <v/>
      </c>
      <c r="P41" s="306" t="str">
        <f t="shared" si="14"/>
        <v/>
      </c>
      <c r="Q41" s="306" t="str">
        <f t="shared" si="15"/>
        <v/>
      </c>
      <c r="R41" s="306" t="str">
        <f t="shared" si="16"/>
        <v/>
      </c>
      <c r="S41" s="306" t="str">
        <f t="shared" si="9"/>
        <v/>
      </c>
      <c r="T41" s="307" t="str">
        <f t="shared" si="10"/>
        <v/>
      </c>
      <c r="U41" s="308" t="str">
        <f t="shared" si="8"/>
        <v/>
      </c>
    </row>
    <row r="42" spans="1:21">
      <c r="C42" s="299">
        <v>41025</v>
      </c>
      <c r="D42" s="300" t="s">
        <v>156</v>
      </c>
      <c r="J42" s="313"/>
      <c r="K42" s="314"/>
      <c r="M42" s="305" t="str">
        <f t="shared" si="11"/>
        <v/>
      </c>
      <c r="N42" s="306" t="str">
        <f t="shared" si="12"/>
        <v/>
      </c>
      <c r="O42" s="306" t="str">
        <f t="shared" si="13"/>
        <v/>
      </c>
      <c r="P42" s="306" t="str">
        <f t="shared" si="14"/>
        <v/>
      </c>
      <c r="Q42" s="306" t="str">
        <f t="shared" si="15"/>
        <v/>
      </c>
      <c r="R42" s="306" t="str">
        <f t="shared" si="16"/>
        <v/>
      </c>
      <c r="S42" s="306" t="str">
        <f t="shared" si="9"/>
        <v/>
      </c>
      <c r="T42" s="307" t="str">
        <f t="shared" si="10"/>
        <v/>
      </c>
      <c r="U42" s="308" t="str">
        <f t="shared" si="8"/>
        <v/>
      </c>
    </row>
    <row r="43" spans="1:21">
      <c r="C43" s="299">
        <v>41026</v>
      </c>
      <c r="D43" s="300" t="s">
        <v>159</v>
      </c>
      <c r="J43" s="313"/>
      <c r="K43" s="314"/>
      <c r="M43" s="305" t="str">
        <f t="shared" si="11"/>
        <v/>
      </c>
      <c r="N43" s="306" t="str">
        <f t="shared" si="12"/>
        <v/>
      </c>
      <c r="O43" s="306" t="str">
        <f t="shared" si="13"/>
        <v/>
      </c>
      <c r="P43" s="306" t="str">
        <f t="shared" si="14"/>
        <v/>
      </c>
      <c r="Q43" s="306" t="str">
        <f t="shared" si="15"/>
        <v/>
      </c>
      <c r="R43" s="306" t="str">
        <f t="shared" si="16"/>
        <v/>
      </c>
      <c r="S43" s="306" t="str">
        <f t="shared" si="9"/>
        <v/>
      </c>
      <c r="T43" s="307" t="str">
        <f t="shared" si="10"/>
        <v/>
      </c>
      <c r="U43" s="308" t="str">
        <f t="shared" si="8"/>
        <v/>
      </c>
    </row>
    <row r="44" spans="1:21">
      <c r="C44" s="299">
        <v>41026</v>
      </c>
      <c r="D44" s="300" t="s">
        <v>161</v>
      </c>
      <c r="J44" s="313"/>
      <c r="K44" s="314"/>
      <c r="M44" s="309" t="str">
        <f t="shared" si="11"/>
        <v/>
      </c>
      <c r="N44" s="310" t="str">
        <f t="shared" si="12"/>
        <v/>
      </c>
      <c r="O44" s="310" t="str">
        <f t="shared" si="13"/>
        <v/>
      </c>
      <c r="P44" s="310" t="str">
        <f t="shared" si="14"/>
        <v/>
      </c>
      <c r="Q44" s="310" t="str">
        <f t="shared" si="15"/>
        <v/>
      </c>
      <c r="R44" s="310" t="str">
        <f t="shared" si="16"/>
        <v/>
      </c>
      <c r="S44" s="310" t="str">
        <f t="shared" si="9"/>
        <v/>
      </c>
      <c r="T44" s="311" t="str">
        <f t="shared" si="10"/>
        <v/>
      </c>
      <c r="U44" s="312" t="str">
        <f t="shared" si="8"/>
        <v/>
      </c>
    </row>
    <row r="45" spans="1:21">
      <c r="C45" s="299">
        <v>41761</v>
      </c>
      <c r="D45" s="300" t="s">
        <v>164</v>
      </c>
    </row>
    <row r="46" spans="1:21">
      <c r="C46" s="299">
        <v>42441</v>
      </c>
      <c r="D46" s="300" t="s">
        <v>180</v>
      </c>
    </row>
    <row r="47" spans="1:21">
      <c r="C47" s="41"/>
    </row>
    <row r="48" spans="1:21">
      <c r="C48" s="41"/>
    </row>
    <row r="49" spans="3:3">
      <c r="C49" s="41"/>
    </row>
    <row r="50" spans="3:3">
      <c r="C50" s="41"/>
    </row>
  </sheetData>
  <sheetProtection sheet="1" objects="1" scenarios="1" selectLockedCells="1"/>
  <phoneticPr fontId="1"/>
  <pageMargins left="0.7" right="0.7" top="0.75" bottom="0.75" header="0.3" footer="0.3"/>
  <pageSetup paperSize="9" orientation="portrait" verticalDpi="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00B050"/>
  </sheetPr>
  <dimension ref="A1:BW44"/>
  <sheetViews>
    <sheetView view="pageBreakPreview" zoomScale="85" zoomScaleNormal="85" zoomScaleSheetLayoutView="85" workbookViewId="0">
      <selection activeCell="AC2" sqref="AC2:AK2"/>
    </sheetView>
  </sheetViews>
  <sheetFormatPr defaultColWidth="3.75" defaultRowHeight="18.75"/>
  <cols>
    <col min="1" max="1" width="4.125" style="13" customWidth="1"/>
    <col min="2" max="2" width="3" style="5" customWidth="1"/>
    <col min="3" max="33" width="5.625" style="2" customWidth="1"/>
    <col min="34" max="37" width="4.375" style="2" customWidth="1"/>
    <col min="38" max="38" width="1.875" style="4" customWidth="1"/>
    <col min="39" max="39" width="1.25" style="17" customWidth="1"/>
    <col min="40" max="41" width="1.125" style="2" customWidth="1"/>
    <col min="42" max="43" width="1.25" style="2" customWidth="1"/>
    <col min="44" max="44" width="3.5" style="3" customWidth="1"/>
    <col min="45" max="72" width="3" style="3" customWidth="1"/>
    <col min="73" max="73" width="3.75" style="3" customWidth="1"/>
    <col min="74" max="74" width="10.375" style="3" customWidth="1"/>
    <col min="75" max="75" width="4.625" style="2" customWidth="1"/>
    <col min="76" max="76" width="3.125" style="2" customWidth="1"/>
    <col min="77" max="16384" width="3.75" style="2"/>
  </cols>
  <sheetData>
    <row r="1" spans="1:75">
      <c r="AM1" s="17" t="s">
        <v>149</v>
      </c>
    </row>
    <row r="2" spans="1:75" s="8" customFormat="1" ht="33" customHeight="1" thickBot="1">
      <c r="A2" s="12"/>
      <c r="B2" s="7"/>
      <c r="D2" s="251"/>
      <c r="E2" s="251"/>
      <c r="W2" s="8" t="s">
        <v>10</v>
      </c>
      <c r="X2" s="261" t="str">
        <f>IF(AC2="","",VLOOKUP(AC2,職員名簿!E3:F60,2,FALSE))</f>
        <v/>
      </c>
      <c r="Y2" s="261"/>
      <c r="Z2" s="261"/>
      <c r="AA2" s="261"/>
      <c r="AB2" s="6" t="s">
        <v>8</v>
      </c>
      <c r="AC2" s="252"/>
      <c r="AD2" s="252"/>
      <c r="AE2" s="252"/>
      <c r="AF2" s="252"/>
      <c r="AG2" s="252"/>
      <c r="AH2" s="252"/>
      <c r="AI2" s="252"/>
      <c r="AJ2" s="252"/>
      <c r="AK2" s="252"/>
      <c r="AL2" s="11"/>
      <c r="AM2" s="17" t="s">
        <v>148</v>
      </c>
      <c r="AQ2" s="9"/>
      <c r="AR2" s="14"/>
      <c r="AT2" s="154"/>
      <c r="AU2" s="44">
        <f>memo!E28</f>
        <v>2016</v>
      </c>
      <c r="AV2" s="155"/>
      <c r="AW2" s="155"/>
      <c r="AX2" s="155"/>
      <c r="AY2" s="155"/>
      <c r="AZ2" s="155"/>
      <c r="BA2" s="155"/>
      <c r="BB2" s="155"/>
      <c r="BC2" s="155"/>
      <c r="BD2" s="155"/>
      <c r="BE2" s="155"/>
      <c r="BF2" s="155"/>
      <c r="BG2" s="155"/>
      <c r="BH2" s="155"/>
      <c r="BI2" s="155"/>
      <c r="BJ2" s="155"/>
    </row>
    <row r="3" spans="1:75" ht="14.25" customHeight="1">
      <c r="A3" s="97"/>
      <c r="B3" s="98"/>
      <c r="C3" s="88">
        <f>DATE(AU2,A4,1)</f>
        <v>42461</v>
      </c>
      <c r="D3" s="88">
        <f t="shared" ref="D3:AC3" si="0">C3+1</f>
        <v>42462</v>
      </c>
      <c r="E3" s="88">
        <f t="shared" si="0"/>
        <v>42463</v>
      </c>
      <c r="F3" s="88">
        <f t="shared" si="0"/>
        <v>42464</v>
      </c>
      <c r="G3" s="88">
        <f t="shared" si="0"/>
        <v>42465</v>
      </c>
      <c r="H3" s="88">
        <f t="shared" si="0"/>
        <v>42466</v>
      </c>
      <c r="I3" s="88">
        <f t="shared" si="0"/>
        <v>42467</v>
      </c>
      <c r="J3" s="88">
        <f t="shared" si="0"/>
        <v>42468</v>
      </c>
      <c r="K3" s="88">
        <f t="shared" si="0"/>
        <v>42469</v>
      </c>
      <c r="L3" s="88">
        <f t="shared" si="0"/>
        <v>42470</v>
      </c>
      <c r="M3" s="88">
        <f t="shared" si="0"/>
        <v>42471</v>
      </c>
      <c r="N3" s="88">
        <f t="shared" si="0"/>
        <v>42472</v>
      </c>
      <c r="O3" s="88">
        <f t="shared" si="0"/>
        <v>42473</v>
      </c>
      <c r="P3" s="88">
        <f t="shared" si="0"/>
        <v>42474</v>
      </c>
      <c r="Q3" s="88">
        <f t="shared" si="0"/>
        <v>42475</v>
      </c>
      <c r="R3" s="88">
        <f t="shared" si="0"/>
        <v>42476</v>
      </c>
      <c r="S3" s="88">
        <f t="shared" si="0"/>
        <v>42477</v>
      </c>
      <c r="T3" s="88">
        <f t="shared" si="0"/>
        <v>42478</v>
      </c>
      <c r="U3" s="88">
        <f t="shared" si="0"/>
        <v>42479</v>
      </c>
      <c r="V3" s="88">
        <f t="shared" si="0"/>
        <v>42480</v>
      </c>
      <c r="W3" s="88">
        <f t="shared" si="0"/>
        <v>42481</v>
      </c>
      <c r="X3" s="88">
        <f t="shared" si="0"/>
        <v>42482</v>
      </c>
      <c r="Y3" s="88">
        <f t="shared" si="0"/>
        <v>42483</v>
      </c>
      <c r="Z3" s="88">
        <f t="shared" si="0"/>
        <v>42484</v>
      </c>
      <c r="AA3" s="88">
        <f t="shared" si="0"/>
        <v>42485</v>
      </c>
      <c r="AB3" s="88">
        <f t="shared" si="0"/>
        <v>42486</v>
      </c>
      <c r="AC3" s="88">
        <f t="shared" si="0"/>
        <v>42487</v>
      </c>
      <c r="AD3" s="88">
        <f>AC3+1</f>
        <v>42488</v>
      </c>
      <c r="AE3" s="88">
        <f>AD3+1</f>
        <v>42489</v>
      </c>
      <c r="AF3" s="99">
        <f>AE3+1</f>
        <v>42490</v>
      </c>
      <c r="AG3" s="99"/>
      <c r="AH3" s="253" t="s">
        <v>4</v>
      </c>
      <c r="AI3" s="255" t="s">
        <v>5</v>
      </c>
      <c r="AJ3" s="257" t="s">
        <v>6</v>
      </c>
      <c r="AK3" s="259" t="s">
        <v>7</v>
      </c>
      <c r="AQ3" s="15" t="s">
        <v>9</v>
      </c>
      <c r="AR3" s="3">
        <f>COUNTIF(祝祭日!$C$5:$C$61,C3)</f>
        <v>0</v>
      </c>
      <c r="AS3" s="40">
        <f>COUNTIF(祝祭日!$C$5:$C$61,D3)</f>
        <v>0</v>
      </c>
      <c r="AT3" s="3">
        <f>COUNTIF(祝祭日!$C$5:$C$61,E3)</f>
        <v>0</v>
      </c>
      <c r="AU3" s="3">
        <f>COUNTIF(祝祭日!$C$5:$C$61,F3)</f>
        <v>0</v>
      </c>
      <c r="AV3" s="3">
        <f>COUNTIF(祝祭日!$C$5:$C$61,G3)</f>
        <v>0</v>
      </c>
      <c r="AW3" s="3">
        <f>COUNTIF(祝祭日!$C$5:$C$61,H3)</f>
        <v>0</v>
      </c>
      <c r="AX3" s="3">
        <f>COUNTIF(祝祭日!$C$5:$C$61,I3)</f>
        <v>0</v>
      </c>
      <c r="AY3" s="3">
        <f>COUNTIF(祝祭日!$C$5:$C$61,J3)</f>
        <v>0</v>
      </c>
      <c r="AZ3" s="3">
        <f>COUNTIF(祝祭日!$C$5:$C$61,K3)</f>
        <v>0</v>
      </c>
      <c r="BA3" s="3">
        <f>COUNTIF(祝祭日!$C$5:$C$61,L3)</f>
        <v>0</v>
      </c>
      <c r="BB3" s="3">
        <f>COUNTIF(祝祭日!$C$5:$C$61,M3)</f>
        <v>0</v>
      </c>
      <c r="BC3" s="3">
        <f>COUNTIF(祝祭日!$C$5:$C$61,N3)</f>
        <v>0</v>
      </c>
      <c r="BD3" s="3">
        <f>COUNTIF(祝祭日!$C$5:$C$61,O3)</f>
        <v>0</v>
      </c>
      <c r="BE3" s="3">
        <f>COUNTIF(祝祭日!$C$5:$C$61,P3)</f>
        <v>0</v>
      </c>
      <c r="BF3" s="3">
        <f>COUNTIF(祝祭日!$C$5:$C$61,Q3)</f>
        <v>0</v>
      </c>
      <c r="BG3" s="3">
        <f>COUNTIF(祝祭日!$C$5:$C$61,R3)</f>
        <v>0</v>
      </c>
      <c r="BH3" s="3">
        <f>COUNTIF(祝祭日!$C$5:$C$61,S3)</f>
        <v>0</v>
      </c>
      <c r="BI3" s="3">
        <f>COUNTIF(祝祭日!$C$5:$C$61,T3)</f>
        <v>0</v>
      </c>
      <c r="BJ3" s="3">
        <f>COUNTIF(祝祭日!$C$5:$C$61,U3)</f>
        <v>0</v>
      </c>
      <c r="BK3" s="3">
        <f>COUNTIF(祝祭日!$C$5:$C$61,V3)</f>
        <v>0</v>
      </c>
      <c r="BL3" s="3">
        <f>COUNTIF(祝祭日!$C$5:$C$61,W3)</f>
        <v>0</v>
      </c>
      <c r="BM3" s="3">
        <f>COUNTIF(祝祭日!$C$5:$C$61,X3)</f>
        <v>0</v>
      </c>
      <c r="BN3" s="3">
        <f>COUNTIF(祝祭日!$C$5:$C$61,Y3)</f>
        <v>0</v>
      </c>
      <c r="BO3" s="3">
        <f>COUNTIF(祝祭日!$C$5:$C$61,Z3)</f>
        <v>0</v>
      </c>
      <c r="BP3" s="3">
        <f>COUNTIF(祝祭日!$C$5:$C$61,AA3)</f>
        <v>0</v>
      </c>
      <c r="BQ3" s="3">
        <f>COUNTIF(祝祭日!$C$5:$C$61,AB3)</f>
        <v>0</v>
      </c>
      <c r="BR3" s="3">
        <f>COUNTIF(祝祭日!$C$5:$C$61,AC3)</f>
        <v>0</v>
      </c>
      <c r="BS3" s="3">
        <f>COUNTIF(祝祭日!$C$5:$C$61,AD3)</f>
        <v>0</v>
      </c>
      <c r="BT3" s="3">
        <f>COUNTIF(祝祭日!$C$5:$C$61,AE3)</f>
        <v>1</v>
      </c>
      <c r="BU3" s="3">
        <f>COUNTIF(祝祭日!$C$5:$C$61,AF3)</f>
        <v>0</v>
      </c>
      <c r="BW3" s="37" t="s">
        <v>27</v>
      </c>
    </row>
    <row r="4" spans="1:75" ht="14.25" customHeight="1">
      <c r="A4" s="245">
        <v>4</v>
      </c>
      <c r="B4" s="247" t="s">
        <v>2</v>
      </c>
      <c r="C4" s="38">
        <f>C3</f>
        <v>42461</v>
      </c>
      <c r="D4" s="18">
        <f t="shared" ref="D4:AC4" si="1">D3</f>
        <v>42462</v>
      </c>
      <c r="E4" s="18">
        <f t="shared" si="1"/>
        <v>42463</v>
      </c>
      <c r="F4" s="18">
        <f t="shared" si="1"/>
        <v>42464</v>
      </c>
      <c r="G4" s="18">
        <f t="shared" si="1"/>
        <v>42465</v>
      </c>
      <c r="H4" s="18">
        <f t="shared" si="1"/>
        <v>42466</v>
      </c>
      <c r="I4" s="18">
        <f t="shared" si="1"/>
        <v>42467</v>
      </c>
      <c r="J4" s="18">
        <f t="shared" si="1"/>
        <v>42468</v>
      </c>
      <c r="K4" s="18">
        <f t="shared" si="1"/>
        <v>42469</v>
      </c>
      <c r="L4" s="18">
        <f t="shared" si="1"/>
        <v>42470</v>
      </c>
      <c r="M4" s="18">
        <f t="shared" si="1"/>
        <v>42471</v>
      </c>
      <c r="N4" s="18">
        <f t="shared" si="1"/>
        <v>42472</v>
      </c>
      <c r="O4" s="18">
        <f t="shared" si="1"/>
        <v>42473</v>
      </c>
      <c r="P4" s="18">
        <f t="shared" si="1"/>
        <v>42474</v>
      </c>
      <c r="Q4" s="18">
        <f t="shared" si="1"/>
        <v>42475</v>
      </c>
      <c r="R4" s="18">
        <f t="shared" si="1"/>
        <v>42476</v>
      </c>
      <c r="S4" s="18">
        <f t="shared" si="1"/>
        <v>42477</v>
      </c>
      <c r="T4" s="18">
        <f>T3</f>
        <v>42478</v>
      </c>
      <c r="U4" s="18">
        <f t="shared" si="1"/>
        <v>42479</v>
      </c>
      <c r="V4" s="18">
        <f t="shared" si="1"/>
        <v>42480</v>
      </c>
      <c r="W4" s="18">
        <f t="shared" si="1"/>
        <v>42481</v>
      </c>
      <c r="X4" s="18">
        <f t="shared" si="1"/>
        <v>42482</v>
      </c>
      <c r="Y4" s="18">
        <f t="shared" si="1"/>
        <v>42483</v>
      </c>
      <c r="Z4" s="18">
        <f t="shared" si="1"/>
        <v>42484</v>
      </c>
      <c r="AA4" s="18">
        <f t="shared" si="1"/>
        <v>42485</v>
      </c>
      <c r="AB4" s="18">
        <f t="shared" si="1"/>
        <v>42486</v>
      </c>
      <c r="AC4" s="18">
        <f t="shared" si="1"/>
        <v>42487</v>
      </c>
      <c r="AD4" s="18">
        <f>AD3</f>
        <v>42488</v>
      </c>
      <c r="AE4" s="18">
        <f>AE3</f>
        <v>42489</v>
      </c>
      <c r="AF4" s="19">
        <f>AF3</f>
        <v>42490</v>
      </c>
      <c r="AG4" s="20"/>
      <c r="AH4" s="254"/>
      <c r="AI4" s="256"/>
      <c r="AJ4" s="258"/>
      <c r="AK4" s="260"/>
      <c r="AQ4" s="36" t="s">
        <v>26</v>
      </c>
      <c r="AR4" s="3">
        <f>IF(AR3&gt;0,8,IF(COUNTIF(memo!$T$9:$T$44,C3)&gt;0,0.5,WEEKDAY(C3,2)))</f>
        <v>5</v>
      </c>
      <c r="AS4" s="3">
        <f>IF(AS3&gt;0,8,IF(COUNTIF(memo!$T$9:$T$44,D3)&gt;0,0.5,WEEKDAY(D3,2)))</f>
        <v>6</v>
      </c>
      <c r="AT4" s="3">
        <f>IF(AT3&gt;0,8,IF(COUNTIF(memo!$T$9:$T$44,E3)&gt;0,0.5,WEEKDAY(E3,2)))</f>
        <v>7</v>
      </c>
      <c r="AU4" s="3">
        <f>IF(AU3&gt;0,8,IF(COUNTIF(memo!$T$9:$T$44,F3)&gt;0,0.5,WEEKDAY(F3,2)))</f>
        <v>1</v>
      </c>
      <c r="AV4" s="3">
        <f>IF(AV3&gt;0,8,IF(COUNTIF(memo!$T$9:$T$44,G3)&gt;0,0.5,WEEKDAY(G3,2)))</f>
        <v>2</v>
      </c>
      <c r="AW4" s="3">
        <f>IF(AW3&gt;0,8,IF(COUNTIF(memo!$T$9:$T$44,H3)&gt;0,0.5,WEEKDAY(H3,2)))</f>
        <v>3</v>
      </c>
      <c r="AX4" s="3">
        <f>IF(AX3&gt;0,8,IF(COUNTIF(memo!$T$9:$T$44,I3)&gt;0,0.5,WEEKDAY(I3,2)))</f>
        <v>4</v>
      </c>
      <c r="AY4" s="3">
        <f>IF(AY3&gt;0,8,IF(COUNTIF(memo!$T$9:$T$44,J3)&gt;0,0.5,WEEKDAY(J3,2)))</f>
        <v>5</v>
      </c>
      <c r="AZ4" s="3">
        <f>IF(AZ3&gt;0,8,IF(COUNTIF(memo!$T$9:$T$44,K3)&gt;0,0.5,WEEKDAY(K3,2)))</f>
        <v>0.5</v>
      </c>
      <c r="BA4" s="3">
        <f>IF(BA3&gt;0,8,IF(COUNTIF(memo!$T$9:$T$44,L3)&gt;0,0.5,WEEKDAY(L3,2)))</f>
        <v>7</v>
      </c>
      <c r="BB4" s="3">
        <f>IF(BB3&gt;0,8,IF(COUNTIF(memo!$T$9:$T$44,M3)&gt;0,0.5,WEEKDAY(M3,2)))</f>
        <v>1</v>
      </c>
      <c r="BC4" s="3">
        <f>IF(BC3&gt;0,8,IF(COUNTIF(memo!$T$9:$T$44,N3)&gt;0,0.5,WEEKDAY(N3,2)))</f>
        <v>2</v>
      </c>
      <c r="BD4" s="3">
        <f>IF(BD3&gt;0,8,IF(COUNTIF(memo!$T$9:$T$44,O3)&gt;0,0.5,WEEKDAY(O3,2)))</f>
        <v>3</v>
      </c>
      <c r="BE4" s="3">
        <f>IF(BE3&gt;0,8,IF(COUNTIF(memo!$T$9:$T$44,P3)&gt;0,0.5,WEEKDAY(P3,2)))</f>
        <v>4</v>
      </c>
      <c r="BF4" s="3">
        <f>IF(BF3&gt;0,8,IF(COUNTIF(memo!$T$9:$T$44,Q3)&gt;0,0.5,WEEKDAY(Q3,2)))</f>
        <v>5</v>
      </c>
      <c r="BG4" s="3">
        <f>IF(BG3&gt;0,8,IF(COUNTIF(memo!$T$9:$T$44,R3)&gt;0,0.5,WEEKDAY(R3,2)))</f>
        <v>6</v>
      </c>
      <c r="BH4" s="3">
        <f>IF(BH3&gt;0,8,IF(COUNTIF(memo!$T$9:$T$44,S3)&gt;0,0.5,WEEKDAY(S3,2)))</f>
        <v>7</v>
      </c>
      <c r="BI4" s="3">
        <f>IF(BI3&gt;0,8,IF(COUNTIF(memo!$T$9:$T$44,T3)&gt;0,0.5,WEEKDAY(T3,2)))</f>
        <v>1</v>
      </c>
      <c r="BJ4" s="3">
        <f>IF(BJ3&gt;0,8,IF(COUNTIF(memo!$T$9:$T$44,U3)&gt;0,0.5,WEEKDAY(U3,2)))</f>
        <v>2</v>
      </c>
      <c r="BK4" s="3">
        <f>IF(BK3&gt;0,8,IF(COUNTIF(memo!$T$9:$T$44,V3)&gt;0,0.5,WEEKDAY(V3,2)))</f>
        <v>3</v>
      </c>
      <c r="BL4" s="3">
        <f>IF(BL3&gt;0,8,IF(COUNTIF(memo!$T$9:$T$44,W3)&gt;0,0.5,WEEKDAY(W3,2)))</f>
        <v>4</v>
      </c>
      <c r="BM4" s="3">
        <f>IF(BM3&gt;0,8,IF(COUNTIF(memo!$T$9:$T$44,X3)&gt;0,0.5,WEEKDAY(X3,2)))</f>
        <v>5</v>
      </c>
      <c r="BN4" s="3">
        <f>IF(BN3&gt;0,8,IF(COUNTIF(memo!$T$9:$T$44,Y3)&gt;0,0.5,WEEKDAY(Y3,2)))</f>
        <v>6</v>
      </c>
      <c r="BO4" s="3">
        <f>IF(BO3&gt;0,8,IF(COUNTIF(memo!$T$9:$T$44,Z3)&gt;0,0.5,WEEKDAY(Z3,2)))</f>
        <v>7</v>
      </c>
      <c r="BP4" s="3">
        <f>IF(BP3&gt;0,8,IF(COUNTIF(memo!$T$9:$T$44,AA3)&gt;0,0.5,WEEKDAY(AA3,2)))</f>
        <v>1</v>
      </c>
      <c r="BQ4" s="3">
        <f>IF(BQ3&gt;0,8,IF(COUNTIF(memo!$T$9:$T$44,AB3)&gt;0,0.5,WEEKDAY(AB3,2)))</f>
        <v>2</v>
      </c>
      <c r="BR4" s="3">
        <f>IF(BR3&gt;0,8,IF(COUNTIF(memo!$T$9:$T$44,AC3)&gt;0,0.5,WEEKDAY(AC3,2)))</f>
        <v>3</v>
      </c>
      <c r="BS4" s="3">
        <f>IF(BS3&gt;0,8,IF(COUNTIF(memo!$T$9:$T$44,AD3)&gt;0,0.5,WEEKDAY(AD3,2)))</f>
        <v>4</v>
      </c>
      <c r="BT4" s="3">
        <f>IF(BT3&gt;0,8,IF(COUNTIF(memo!$T$9:$T$44,AE3)&gt;0,0.5,WEEKDAY(AE3,2)))</f>
        <v>8</v>
      </c>
      <c r="BU4" s="3">
        <f>IF(BU3&gt;0,8,IF(COUNTIF(memo!$T$9:$T$44,AF3)&gt;0,0.5,WEEKDAY(AF3,2)))</f>
        <v>6</v>
      </c>
      <c r="BW4" s="36" t="s">
        <v>179</v>
      </c>
    </row>
    <row r="5" spans="1:75" ht="37.5" customHeight="1">
      <c r="A5" s="246"/>
      <c r="B5" s="248"/>
      <c r="C5" s="45" t="str">
        <f>IF(AR5="","",AR5)</f>
        <v/>
      </c>
      <c r="D5" s="45" t="str">
        <f t="shared" ref="D5:AG5" si="2">IF(AS5="","",AS5)</f>
        <v>＼</v>
      </c>
      <c r="E5" s="45" t="str">
        <f t="shared" si="2"/>
        <v>＼</v>
      </c>
      <c r="F5" s="45" t="str">
        <f t="shared" si="2"/>
        <v/>
      </c>
      <c r="G5" s="45" t="str">
        <f t="shared" si="2"/>
        <v/>
      </c>
      <c r="H5" s="45" t="str">
        <f t="shared" si="2"/>
        <v/>
      </c>
      <c r="I5" s="45" t="str">
        <f t="shared" si="2"/>
        <v/>
      </c>
      <c r="J5" s="45" t="str">
        <f t="shared" si="2"/>
        <v/>
      </c>
      <c r="K5" s="45" t="str">
        <f t="shared" si="2"/>
        <v/>
      </c>
      <c r="L5" s="45" t="str">
        <f t="shared" si="2"/>
        <v>＼</v>
      </c>
      <c r="M5" s="45" t="str">
        <f t="shared" si="2"/>
        <v/>
      </c>
      <c r="N5" s="45" t="str">
        <f t="shared" si="2"/>
        <v/>
      </c>
      <c r="O5" s="45" t="str">
        <f t="shared" si="2"/>
        <v/>
      </c>
      <c r="P5" s="45" t="str">
        <f t="shared" si="2"/>
        <v/>
      </c>
      <c r="Q5" s="45" t="str">
        <f t="shared" si="2"/>
        <v/>
      </c>
      <c r="R5" s="45" t="str">
        <f t="shared" si="2"/>
        <v>＼</v>
      </c>
      <c r="S5" s="45" t="str">
        <f t="shared" si="2"/>
        <v>＼</v>
      </c>
      <c r="T5" s="45" t="str">
        <f t="shared" si="2"/>
        <v/>
      </c>
      <c r="U5" s="45" t="str">
        <f t="shared" si="2"/>
        <v/>
      </c>
      <c r="V5" s="45" t="str">
        <f t="shared" si="2"/>
        <v/>
      </c>
      <c r="W5" s="45" t="str">
        <f t="shared" si="2"/>
        <v/>
      </c>
      <c r="X5" s="45" t="str">
        <f t="shared" si="2"/>
        <v/>
      </c>
      <c r="Y5" s="45" t="str">
        <f t="shared" si="2"/>
        <v>＼</v>
      </c>
      <c r="Z5" s="45" t="str">
        <f t="shared" si="2"/>
        <v>＼</v>
      </c>
      <c r="AA5" s="45" t="str">
        <f t="shared" si="2"/>
        <v/>
      </c>
      <c r="AB5" s="45" t="str">
        <f t="shared" si="2"/>
        <v/>
      </c>
      <c r="AC5" s="45" t="str">
        <f t="shared" si="2"/>
        <v/>
      </c>
      <c r="AD5" s="45" t="str">
        <f t="shared" si="2"/>
        <v/>
      </c>
      <c r="AE5" s="45" t="str">
        <f t="shared" si="2"/>
        <v>＼</v>
      </c>
      <c r="AF5" s="45" t="str">
        <f t="shared" si="2"/>
        <v>＼</v>
      </c>
      <c r="AG5" s="45" t="str">
        <f t="shared" si="2"/>
        <v/>
      </c>
      <c r="AH5" s="22"/>
      <c r="AI5" s="21"/>
      <c r="AJ5" s="21"/>
      <c r="AK5" s="75"/>
      <c r="AR5" s="3" t="str">
        <f>IF(OR(AR4=6,AR4=7,AR4=8),"＼","")</f>
        <v/>
      </c>
      <c r="AS5" s="3" t="str">
        <f t="shared" ref="AS5:BV5" si="3">IF(OR(AS4=6,AS4=7,AS4=8),"＼","")</f>
        <v>＼</v>
      </c>
      <c r="AT5" s="3" t="str">
        <f t="shared" si="3"/>
        <v>＼</v>
      </c>
      <c r="AU5" s="3" t="str">
        <f t="shared" si="3"/>
        <v/>
      </c>
      <c r="AV5" s="3" t="str">
        <f t="shared" si="3"/>
        <v/>
      </c>
      <c r="AW5" s="3" t="str">
        <f t="shared" si="3"/>
        <v/>
      </c>
      <c r="AX5" s="3" t="str">
        <f t="shared" si="3"/>
        <v/>
      </c>
      <c r="AY5" s="3" t="str">
        <f t="shared" si="3"/>
        <v/>
      </c>
      <c r="AZ5" s="3" t="str">
        <f t="shared" si="3"/>
        <v/>
      </c>
      <c r="BA5" s="3" t="str">
        <f t="shared" si="3"/>
        <v>＼</v>
      </c>
      <c r="BB5" s="3" t="str">
        <f t="shared" si="3"/>
        <v/>
      </c>
      <c r="BC5" s="3" t="str">
        <f t="shared" si="3"/>
        <v/>
      </c>
      <c r="BD5" s="3" t="str">
        <f t="shared" si="3"/>
        <v/>
      </c>
      <c r="BE5" s="3" t="str">
        <f t="shared" si="3"/>
        <v/>
      </c>
      <c r="BF5" s="3" t="str">
        <f t="shared" si="3"/>
        <v/>
      </c>
      <c r="BG5" s="3" t="str">
        <f t="shared" si="3"/>
        <v>＼</v>
      </c>
      <c r="BH5" s="3" t="str">
        <f t="shared" si="3"/>
        <v>＼</v>
      </c>
      <c r="BI5" s="3" t="str">
        <f t="shared" si="3"/>
        <v/>
      </c>
      <c r="BJ5" s="3" t="str">
        <f t="shared" si="3"/>
        <v/>
      </c>
      <c r="BK5" s="3" t="str">
        <f t="shared" si="3"/>
        <v/>
      </c>
      <c r="BL5" s="3" t="str">
        <f t="shared" si="3"/>
        <v/>
      </c>
      <c r="BM5" s="3" t="str">
        <f t="shared" si="3"/>
        <v/>
      </c>
      <c r="BN5" s="3" t="str">
        <f t="shared" si="3"/>
        <v>＼</v>
      </c>
      <c r="BO5" s="3" t="str">
        <f t="shared" si="3"/>
        <v>＼</v>
      </c>
      <c r="BP5" s="3" t="str">
        <f t="shared" si="3"/>
        <v/>
      </c>
      <c r="BQ5" s="3" t="str">
        <f t="shared" si="3"/>
        <v/>
      </c>
      <c r="BR5" s="3" t="str">
        <f t="shared" si="3"/>
        <v/>
      </c>
      <c r="BS5" s="3" t="str">
        <f t="shared" si="3"/>
        <v/>
      </c>
      <c r="BT5" s="3" t="str">
        <f t="shared" si="3"/>
        <v>＼</v>
      </c>
      <c r="BU5" s="3" t="str">
        <f t="shared" si="3"/>
        <v>＼</v>
      </c>
      <c r="BV5" s="3" t="str">
        <f t="shared" si="3"/>
        <v/>
      </c>
      <c r="BW5" s="3" t="s">
        <v>3</v>
      </c>
    </row>
    <row r="6" spans="1:75" ht="14.25" customHeight="1">
      <c r="A6" s="100"/>
      <c r="B6" s="23"/>
      <c r="C6" s="24">
        <f>DATE($AU$2,A7,1)</f>
        <v>42491</v>
      </c>
      <c r="D6" s="24">
        <f t="shared" ref="D6:AG6" si="4">C6+1</f>
        <v>42492</v>
      </c>
      <c r="E6" s="24">
        <f t="shared" si="4"/>
        <v>42493</v>
      </c>
      <c r="F6" s="24">
        <f t="shared" si="4"/>
        <v>42494</v>
      </c>
      <c r="G6" s="24">
        <f t="shared" si="4"/>
        <v>42495</v>
      </c>
      <c r="H6" s="24">
        <f t="shared" si="4"/>
        <v>42496</v>
      </c>
      <c r="I6" s="24">
        <f t="shared" si="4"/>
        <v>42497</v>
      </c>
      <c r="J6" s="24">
        <f t="shared" si="4"/>
        <v>42498</v>
      </c>
      <c r="K6" s="24">
        <f t="shared" si="4"/>
        <v>42499</v>
      </c>
      <c r="L6" s="24">
        <f t="shared" si="4"/>
        <v>42500</v>
      </c>
      <c r="M6" s="24">
        <f t="shared" si="4"/>
        <v>42501</v>
      </c>
      <c r="N6" s="24">
        <f t="shared" si="4"/>
        <v>42502</v>
      </c>
      <c r="O6" s="24">
        <f t="shared" si="4"/>
        <v>42503</v>
      </c>
      <c r="P6" s="24">
        <f t="shared" si="4"/>
        <v>42504</v>
      </c>
      <c r="Q6" s="24">
        <f t="shared" si="4"/>
        <v>42505</v>
      </c>
      <c r="R6" s="24">
        <f t="shared" si="4"/>
        <v>42506</v>
      </c>
      <c r="S6" s="24">
        <f t="shared" si="4"/>
        <v>42507</v>
      </c>
      <c r="T6" s="24">
        <f t="shared" si="4"/>
        <v>42508</v>
      </c>
      <c r="U6" s="24">
        <f t="shared" si="4"/>
        <v>42509</v>
      </c>
      <c r="V6" s="24">
        <f t="shared" si="4"/>
        <v>42510</v>
      </c>
      <c r="W6" s="24">
        <f t="shared" si="4"/>
        <v>42511</v>
      </c>
      <c r="X6" s="24">
        <f t="shared" si="4"/>
        <v>42512</v>
      </c>
      <c r="Y6" s="24">
        <f t="shared" si="4"/>
        <v>42513</v>
      </c>
      <c r="Z6" s="24">
        <f t="shared" si="4"/>
        <v>42514</v>
      </c>
      <c r="AA6" s="24">
        <f t="shared" si="4"/>
        <v>42515</v>
      </c>
      <c r="AB6" s="24">
        <f t="shared" si="4"/>
        <v>42516</v>
      </c>
      <c r="AC6" s="24">
        <f t="shared" si="4"/>
        <v>42517</v>
      </c>
      <c r="AD6" s="24">
        <f t="shared" si="4"/>
        <v>42518</v>
      </c>
      <c r="AE6" s="24">
        <f t="shared" si="4"/>
        <v>42519</v>
      </c>
      <c r="AF6" s="24">
        <f t="shared" si="4"/>
        <v>42520</v>
      </c>
      <c r="AG6" s="25">
        <f t="shared" si="4"/>
        <v>42521</v>
      </c>
      <c r="AH6" s="26"/>
      <c r="AI6" s="27"/>
      <c r="AJ6" s="27"/>
      <c r="AK6" s="75"/>
      <c r="AR6" s="3">
        <f>COUNTIF(祝祭日!$C$5:$C$61,C6)</f>
        <v>0</v>
      </c>
      <c r="AS6" s="3">
        <f>COUNTIF(祝祭日!$C$5:$C$61,D6)</f>
        <v>0</v>
      </c>
      <c r="AT6" s="3">
        <f>COUNTIF(祝祭日!$C$5:$C$61,E6)</f>
        <v>1</v>
      </c>
      <c r="AU6" s="3">
        <f>COUNTIF(祝祭日!$C$5:$C$61,F6)</f>
        <v>1</v>
      </c>
      <c r="AV6" s="3">
        <f>COUNTIF(祝祭日!$C$5:$C$61,G6)</f>
        <v>1</v>
      </c>
      <c r="AW6" s="3">
        <f>COUNTIF(祝祭日!$C$5:$C$61,H6)</f>
        <v>0</v>
      </c>
      <c r="AX6" s="3">
        <f>COUNTIF(祝祭日!$C$5:$C$61,I6)</f>
        <v>0</v>
      </c>
      <c r="AY6" s="3">
        <f>COUNTIF(祝祭日!$C$5:$C$61,J6)</f>
        <v>0</v>
      </c>
      <c r="AZ6" s="3">
        <f>COUNTIF(祝祭日!$C$5:$C$61,K6)</f>
        <v>0</v>
      </c>
      <c r="BA6" s="3">
        <f>COUNTIF(祝祭日!$C$5:$C$61,L6)</f>
        <v>0</v>
      </c>
      <c r="BB6" s="3">
        <f>COUNTIF(祝祭日!$C$5:$C$61,M6)</f>
        <v>0</v>
      </c>
      <c r="BC6" s="3">
        <f>COUNTIF(祝祭日!$C$5:$C$61,N6)</f>
        <v>0</v>
      </c>
      <c r="BD6" s="3">
        <f>COUNTIF(祝祭日!$C$5:$C$61,O6)</f>
        <v>0</v>
      </c>
      <c r="BE6" s="3">
        <f>COUNTIF(祝祭日!$C$5:$C$61,P6)</f>
        <v>0</v>
      </c>
      <c r="BF6" s="3">
        <f>COUNTIF(祝祭日!$C$5:$C$61,Q6)</f>
        <v>0</v>
      </c>
      <c r="BG6" s="3">
        <f>COUNTIF(祝祭日!$C$5:$C$61,R6)</f>
        <v>0</v>
      </c>
      <c r="BH6" s="3">
        <f>COUNTIF(祝祭日!$C$5:$C$61,S6)</f>
        <v>0</v>
      </c>
      <c r="BI6" s="3">
        <f>COUNTIF(祝祭日!$C$5:$C$61,T6)</f>
        <v>0</v>
      </c>
      <c r="BJ6" s="3">
        <f>COUNTIF(祝祭日!$C$5:$C$61,U6)</f>
        <v>0</v>
      </c>
      <c r="BK6" s="3">
        <f>COUNTIF(祝祭日!$C$5:$C$61,V6)</f>
        <v>0</v>
      </c>
      <c r="BL6" s="3">
        <f>COUNTIF(祝祭日!$C$5:$C$61,W6)</f>
        <v>0</v>
      </c>
      <c r="BM6" s="3">
        <f>COUNTIF(祝祭日!$C$5:$C$61,X6)</f>
        <v>0</v>
      </c>
      <c r="BN6" s="3">
        <f>COUNTIF(祝祭日!$C$5:$C$61,Y6)</f>
        <v>0</v>
      </c>
      <c r="BO6" s="3">
        <f>COUNTIF(祝祭日!$C$5:$C$61,Z6)</f>
        <v>0</v>
      </c>
      <c r="BP6" s="3">
        <f>COUNTIF(祝祭日!$C$5:$C$61,AA6)</f>
        <v>0</v>
      </c>
      <c r="BQ6" s="3">
        <f>COUNTIF(祝祭日!$C$5:$C$61,AB6)</f>
        <v>0</v>
      </c>
      <c r="BR6" s="3">
        <f>COUNTIF(祝祭日!$C$5:$C$61,AC6)</f>
        <v>0</v>
      </c>
      <c r="BS6" s="3">
        <f>COUNTIF(祝祭日!$C$5:$C$61,AD6)</f>
        <v>0</v>
      </c>
      <c r="BT6" s="3">
        <f>COUNTIF(祝祭日!$C$5:$C$61,AE6)</f>
        <v>0</v>
      </c>
      <c r="BU6" s="3">
        <f>COUNTIF(祝祭日!$C$5:$C$61,AF6)</f>
        <v>0</v>
      </c>
      <c r="BV6" s="3">
        <f>COUNTIF(祝祭日!$C$5:$C$61,AG6)</f>
        <v>0</v>
      </c>
    </row>
    <row r="7" spans="1:75" ht="14.25" customHeight="1">
      <c r="A7" s="245">
        <v>5</v>
      </c>
      <c r="B7" s="247" t="s">
        <v>2</v>
      </c>
      <c r="C7" s="18">
        <f t="shared" ref="C7:AC7" si="5">C6</f>
        <v>42491</v>
      </c>
      <c r="D7" s="18">
        <f t="shared" si="5"/>
        <v>42492</v>
      </c>
      <c r="E7" s="18">
        <f t="shared" si="5"/>
        <v>42493</v>
      </c>
      <c r="F7" s="18">
        <f t="shared" si="5"/>
        <v>42494</v>
      </c>
      <c r="G7" s="18">
        <f t="shared" si="5"/>
        <v>42495</v>
      </c>
      <c r="H7" s="18">
        <f t="shared" si="5"/>
        <v>42496</v>
      </c>
      <c r="I7" s="18">
        <f t="shared" si="5"/>
        <v>42497</v>
      </c>
      <c r="J7" s="18">
        <f t="shared" si="5"/>
        <v>42498</v>
      </c>
      <c r="K7" s="18">
        <f t="shared" si="5"/>
        <v>42499</v>
      </c>
      <c r="L7" s="18">
        <f t="shared" si="5"/>
        <v>42500</v>
      </c>
      <c r="M7" s="18">
        <f t="shared" si="5"/>
        <v>42501</v>
      </c>
      <c r="N7" s="18">
        <f t="shared" si="5"/>
        <v>42502</v>
      </c>
      <c r="O7" s="18">
        <f t="shared" si="5"/>
        <v>42503</v>
      </c>
      <c r="P7" s="18">
        <f t="shared" si="5"/>
        <v>42504</v>
      </c>
      <c r="Q7" s="18">
        <f t="shared" si="5"/>
        <v>42505</v>
      </c>
      <c r="R7" s="18">
        <f t="shared" si="5"/>
        <v>42506</v>
      </c>
      <c r="S7" s="18">
        <f t="shared" si="5"/>
        <v>42507</v>
      </c>
      <c r="T7" s="18">
        <f t="shared" si="5"/>
        <v>42508</v>
      </c>
      <c r="U7" s="18">
        <f t="shared" si="5"/>
        <v>42509</v>
      </c>
      <c r="V7" s="18">
        <f t="shared" si="5"/>
        <v>42510</v>
      </c>
      <c r="W7" s="18">
        <f t="shared" si="5"/>
        <v>42511</v>
      </c>
      <c r="X7" s="18">
        <f t="shared" si="5"/>
        <v>42512</v>
      </c>
      <c r="Y7" s="18">
        <f t="shared" si="5"/>
        <v>42513</v>
      </c>
      <c r="Z7" s="18">
        <f t="shared" si="5"/>
        <v>42514</v>
      </c>
      <c r="AA7" s="18">
        <f t="shared" si="5"/>
        <v>42515</v>
      </c>
      <c r="AB7" s="18">
        <f t="shared" si="5"/>
        <v>42516</v>
      </c>
      <c r="AC7" s="18">
        <f t="shared" si="5"/>
        <v>42517</v>
      </c>
      <c r="AD7" s="18">
        <f>AD6</f>
        <v>42518</v>
      </c>
      <c r="AE7" s="18">
        <f>AE6</f>
        <v>42519</v>
      </c>
      <c r="AF7" s="18">
        <f>AF6</f>
        <v>42520</v>
      </c>
      <c r="AG7" s="19">
        <f>AG6</f>
        <v>42521</v>
      </c>
      <c r="AH7" s="28"/>
      <c r="AI7" s="29"/>
      <c r="AJ7" s="29"/>
      <c r="AK7" s="89"/>
      <c r="AO7" s="4"/>
      <c r="AP7" s="4"/>
      <c r="AR7" s="3">
        <f>IF(AR6&gt;0,8,IF(COUNTIF(memo!$T$9:$T$44,C6)&gt;0,0.5,WEEKDAY(C6,2)))</f>
        <v>7</v>
      </c>
      <c r="AS7" s="3">
        <f>IF(AS6&gt;0,8,IF(COUNTIF(memo!$T$9:$T$44,D6)&gt;0,0.5,WEEKDAY(D6,2)))</f>
        <v>1</v>
      </c>
      <c r="AT7" s="3">
        <f>IF(AT6&gt;0,8,IF(COUNTIF(memo!$T$9:$T$44,E6)&gt;0,0.5,WEEKDAY(E6,2)))</f>
        <v>8</v>
      </c>
      <c r="AU7" s="3">
        <f>IF(AU6&gt;0,8,IF(COUNTIF(memo!$T$9:$T$44,F6)&gt;0,0.5,WEEKDAY(F6,2)))</f>
        <v>8</v>
      </c>
      <c r="AV7" s="3">
        <f>IF(AV6&gt;0,8,IF(COUNTIF(memo!$T$9:$T$44,G6)&gt;0,0.5,WEEKDAY(G6,2)))</f>
        <v>8</v>
      </c>
      <c r="AW7" s="3">
        <f>IF(AW6&gt;0,8,IF(COUNTIF(memo!$T$9:$T$44,H6)&gt;0,0.5,WEEKDAY(H6,2)))</f>
        <v>5</v>
      </c>
      <c r="AX7" s="3">
        <f>IF(AX6&gt;0,8,IF(COUNTIF(memo!$T$9:$T$44,I6)&gt;0,0.5,WEEKDAY(I6,2)))</f>
        <v>6</v>
      </c>
      <c r="AY7" s="3">
        <f>IF(AY6&gt;0,8,IF(COUNTIF(memo!$T$9:$T$44,J6)&gt;0,0.5,WEEKDAY(J6,2)))</f>
        <v>7</v>
      </c>
      <c r="AZ7" s="3">
        <f>IF(AZ6&gt;0,8,IF(COUNTIF(memo!$T$9:$T$44,K6)&gt;0,0.5,WEEKDAY(K6,2)))</f>
        <v>1</v>
      </c>
      <c r="BA7" s="3">
        <f>IF(BA6&gt;0,8,IF(COUNTIF(memo!$T$9:$T$44,L6)&gt;0,0.5,WEEKDAY(L6,2)))</f>
        <v>2</v>
      </c>
      <c r="BB7" s="3">
        <f>IF(BB6&gt;0,8,IF(COUNTIF(memo!$T$9:$T$44,M6)&gt;0,0.5,WEEKDAY(M6,2)))</f>
        <v>3</v>
      </c>
      <c r="BC7" s="3">
        <f>IF(BC6&gt;0,8,IF(COUNTIF(memo!$T$9:$T$44,N6)&gt;0,0.5,WEEKDAY(N6,2)))</f>
        <v>4</v>
      </c>
      <c r="BD7" s="3">
        <f>IF(BD6&gt;0,8,IF(COUNTIF(memo!$T$9:$T$44,O6)&gt;0,0.5,WEEKDAY(O6,2)))</f>
        <v>5</v>
      </c>
      <c r="BE7" s="3">
        <f>IF(BE6&gt;0,8,IF(COUNTIF(memo!$T$9:$T$44,P6)&gt;0,0.5,WEEKDAY(P6,2)))</f>
        <v>6</v>
      </c>
      <c r="BF7" s="3">
        <f>IF(BF6&gt;0,8,IF(COUNTIF(memo!$T$9:$T$44,Q6)&gt;0,0.5,WEEKDAY(Q6,2)))</f>
        <v>7</v>
      </c>
      <c r="BG7" s="3">
        <f>IF(BG6&gt;0,8,IF(COUNTIF(memo!$T$9:$T$44,R6)&gt;0,0.5,WEEKDAY(R6,2)))</f>
        <v>1</v>
      </c>
      <c r="BH7" s="3">
        <f>IF(BH6&gt;0,8,IF(COUNTIF(memo!$T$9:$T$44,S6)&gt;0,0.5,WEEKDAY(S6,2)))</f>
        <v>2</v>
      </c>
      <c r="BI7" s="3">
        <f>IF(BI6&gt;0,8,IF(COUNTIF(memo!$T$9:$T$44,T6)&gt;0,0.5,WEEKDAY(T6,2)))</f>
        <v>3</v>
      </c>
      <c r="BJ7" s="3">
        <f>IF(BJ6&gt;0,8,IF(COUNTIF(memo!$T$9:$T$44,U6)&gt;0,0.5,WEEKDAY(U6,2)))</f>
        <v>4</v>
      </c>
      <c r="BK7" s="3">
        <f>IF(BK6&gt;0,8,IF(COUNTIF(memo!$T$9:$T$44,V6)&gt;0,0.5,WEEKDAY(V6,2)))</f>
        <v>5</v>
      </c>
      <c r="BL7" s="3">
        <f>IF(BL6&gt;0,8,IF(COUNTIF(memo!$T$9:$T$44,W6)&gt;0,0.5,WEEKDAY(W6,2)))</f>
        <v>6</v>
      </c>
      <c r="BM7" s="3">
        <f>IF(BM6&gt;0,8,IF(COUNTIF(memo!$T$9:$T$44,X6)&gt;0,0.5,WEEKDAY(X6,2)))</f>
        <v>7</v>
      </c>
      <c r="BN7" s="3">
        <f>IF(BN6&gt;0,8,IF(COUNTIF(memo!$T$9:$T$44,Y6)&gt;0,0.5,WEEKDAY(Y6,2)))</f>
        <v>1</v>
      </c>
      <c r="BO7" s="3">
        <f>IF(BO6&gt;0,8,IF(COUNTIF(memo!$T$9:$T$44,Z6)&gt;0,0.5,WEEKDAY(Z6,2)))</f>
        <v>2</v>
      </c>
      <c r="BP7" s="3">
        <f>IF(BP6&gt;0,8,IF(COUNTIF(memo!$T$9:$T$44,AA6)&gt;0,0.5,WEEKDAY(AA6,2)))</f>
        <v>3</v>
      </c>
      <c r="BQ7" s="3">
        <f>IF(BQ6&gt;0,8,IF(COUNTIF(memo!$T$9:$T$44,AB6)&gt;0,0.5,WEEKDAY(AB6,2)))</f>
        <v>4</v>
      </c>
      <c r="BR7" s="3">
        <f>IF(BR6&gt;0,8,IF(COUNTIF(memo!$T$9:$T$44,AC6)&gt;0,0.5,WEEKDAY(AC6,2)))</f>
        <v>5</v>
      </c>
      <c r="BS7" s="3">
        <f>IF(BS6&gt;0,8,IF(COUNTIF(memo!$T$9:$T$44,AD6)&gt;0,0.5,WEEKDAY(AD6,2)))</f>
        <v>6</v>
      </c>
      <c r="BT7" s="3">
        <f>IF(BT6&gt;0,8,IF(COUNTIF(memo!$T$9:$T$44,AE6)&gt;0,0.5,WEEKDAY(AE6,2)))</f>
        <v>7</v>
      </c>
      <c r="BU7" s="3">
        <f>IF(BU6&gt;0,8,IF(COUNTIF(memo!$T$9:$T$44,AF6)&gt;0,0.5,WEEKDAY(AF6,2)))</f>
        <v>1</v>
      </c>
      <c r="BV7" s="3">
        <f>IF(BV6&gt;0,8,IF(COUNTIF(memo!$T$9:$T$44,AG6)&gt;0,0.5,WEEKDAY(AG6,2)))</f>
        <v>2</v>
      </c>
    </row>
    <row r="8" spans="1:75" ht="37.5" customHeight="1">
      <c r="A8" s="246"/>
      <c r="B8" s="248"/>
      <c r="C8" s="45" t="str">
        <f>IF(AR8="","",AR8)</f>
        <v>＼</v>
      </c>
      <c r="D8" s="45" t="str">
        <f t="shared" ref="D8" si="6">IF(AS8="","",AS8)</f>
        <v/>
      </c>
      <c r="E8" s="45" t="str">
        <f t="shared" ref="E8" si="7">IF(AT8="","",AT8)</f>
        <v>＼</v>
      </c>
      <c r="F8" s="45" t="str">
        <f t="shared" ref="F8" si="8">IF(AU8="","",AU8)</f>
        <v>＼</v>
      </c>
      <c r="G8" s="45" t="str">
        <f t="shared" ref="G8" si="9">IF(AV8="","",AV8)</f>
        <v>＼</v>
      </c>
      <c r="H8" s="45" t="str">
        <f t="shared" ref="H8" si="10">IF(AW8="","",AW8)</f>
        <v/>
      </c>
      <c r="I8" s="45" t="str">
        <f t="shared" ref="I8" si="11">IF(AX8="","",AX8)</f>
        <v>＼</v>
      </c>
      <c r="J8" s="45" t="str">
        <f t="shared" ref="J8" si="12">IF(AY8="","",AY8)</f>
        <v>＼</v>
      </c>
      <c r="K8" s="45" t="str">
        <f t="shared" ref="K8" si="13">IF(AZ8="","",AZ8)</f>
        <v/>
      </c>
      <c r="L8" s="45" t="str">
        <f t="shared" ref="L8" si="14">IF(BA8="","",BA8)</f>
        <v/>
      </c>
      <c r="M8" s="45" t="str">
        <f t="shared" ref="M8" si="15">IF(BB8="","",BB8)</f>
        <v/>
      </c>
      <c r="N8" s="45" t="str">
        <f t="shared" ref="N8" si="16">IF(BC8="","",BC8)</f>
        <v/>
      </c>
      <c r="O8" s="45" t="str">
        <f t="shared" ref="O8" si="17">IF(BD8="","",BD8)</f>
        <v/>
      </c>
      <c r="P8" s="45" t="str">
        <f t="shared" ref="P8" si="18">IF(BE8="","",BE8)</f>
        <v>＼</v>
      </c>
      <c r="Q8" s="45" t="str">
        <f t="shared" ref="Q8" si="19">IF(BF8="","",BF8)</f>
        <v>＼</v>
      </c>
      <c r="R8" s="45" t="str">
        <f t="shared" ref="R8" si="20">IF(BG8="","",BG8)</f>
        <v/>
      </c>
      <c r="S8" s="45" t="str">
        <f t="shared" ref="S8" si="21">IF(BH8="","",BH8)</f>
        <v/>
      </c>
      <c r="T8" s="45" t="str">
        <f t="shared" ref="T8" si="22">IF(BI8="","",BI8)</f>
        <v/>
      </c>
      <c r="U8" s="45" t="str">
        <f t="shared" ref="U8" si="23">IF(BJ8="","",BJ8)</f>
        <v/>
      </c>
      <c r="V8" s="45" t="str">
        <f t="shared" ref="V8" si="24">IF(BK8="","",BK8)</f>
        <v/>
      </c>
      <c r="W8" s="45" t="str">
        <f t="shared" ref="W8" si="25">IF(BL8="","",BL8)</f>
        <v>＼</v>
      </c>
      <c r="X8" s="45" t="str">
        <f t="shared" ref="X8" si="26">IF(BM8="","",BM8)</f>
        <v>＼</v>
      </c>
      <c r="Y8" s="45" t="str">
        <f t="shared" ref="Y8" si="27">IF(BN8="","",BN8)</f>
        <v/>
      </c>
      <c r="Z8" s="45" t="str">
        <f t="shared" ref="Z8" si="28">IF(BO8="","",BO8)</f>
        <v/>
      </c>
      <c r="AA8" s="45" t="str">
        <f t="shared" ref="AA8" si="29">IF(BP8="","",BP8)</f>
        <v/>
      </c>
      <c r="AB8" s="45" t="str">
        <f t="shared" ref="AB8" si="30">IF(BQ8="","",BQ8)</f>
        <v/>
      </c>
      <c r="AC8" s="45" t="str">
        <f t="shared" ref="AC8" si="31">IF(BR8="","",BR8)</f>
        <v/>
      </c>
      <c r="AD8" s="45" t="str">
        <f t="shared" ref="AD8" si="32">IF(BS8="","",BS8)</f>
        <v>＼</v>
      </c>
      <c r="AE8" s="45" t="str">
        <f t="shared" ref="AE8" si="33">IF(BT8="","",BT8)</f>
        <v>＼</v>
      </c>
      <c r="AF8" s="45" t="str">
        <f t="shared" ref="AF8" si="34">IF(BU8="","",BU8)</f>
        <v/>
      </c>
      <c r="AG8" s="45" t="str">
        <f t="shared" ref="AG8" si="35">IF(BV8="","",BV8)</f>
        <v/>
      </c>
      <c r="AH8" s="22"/>
      <c r="AI8" s="21"/>
      <c r="AJ8" s="21"/>
      <c r="AK8" s="75"/>
      <c r="AO8" s="4"/>
      <c r="AP8" s="4"/>
      <c r="AR8" s="3" t="str">
        <f>IF(OR(AR7=6,AR7=7,AR7=8),"＼","")</f>
        <v>＼</v>
      </c>
      <c r="AS8" s="3" t="str">
        <f t="shared" ref="AS8" si="36">IF(OR(AS7=6,AS7=7,AS7=8),"＼","")</f>
        <v/>
      </c>
      <c r="AT8" s="3" t="str">
        <f t="shared" ref="AT8" si="37">IF(OR(AT7=6,AT7=7,AT7=8),"＼","")</f>
        <v>＼</v>
      </c>
      <c r="AU8" s="3" t="str">
        <f t="shared" ref="AU8" si="38">IF(OR(AU7=6,AU7=7,AU7=8),"＼","")</f>
        <v>＼</v>
      </c>
      <c r="AV8" s="3" t="str">
        <f t="shared" ref="AV8" si="39">IF(OR(AV7=6,AV7=7,AV7=8),"＼","")</f>
        <v>＼</v>
      </c>
      <c r="AW8" s="3" t="str">
        <f t="shared" ref="AW8" si="40">IF(OR(AW7=6,AW7=7,AW7=8),"＼","")</f>
        <v/>
      </c>
      <c r="AX8" s="3" t="str">
        <f t="shared" ref="AX8" si="41">IF(OR(AX7=6,AX7=7,AX7=8),"＼","")</f>
        <v>＼</v>
      </c>
      <c r="AY8" s="3" t="str">
        <f t="shared" ref="AY8" si="42">IF(OR(AY7=6,AY7=7,AY7=8),"＼","")</f>
        <v>＼</v>
      </c>
      <c r="AZ8" s="3" t="str">
        <f t="shared" ref="AZ8" si="43">IF(OR(AZ7=6,AZ7=7,AZ7=8),"＼","")</f>
        <v/>
      </c>
      <c r="BA8" s="3" t="str">
        <f t="shared" ref="BA8" si="44">IF(OR(BA7=6,BA7=7,BA7=8),"＼","")</f>
        <v/>
      </c>
      <c r="BB8" s="3" t="str">
        <f t="shared" ref="BB8" si="45">IF(OR(BB7=6,BB7=7,BB7=8),"＼","")</f>
        <v/>
      </c>
      <c r="BC8" s="3" t="str">
        <f t="shared" ref="BC8" si="46">IF(OR(BC7=6,BC7=7,BC7=8),"＼","")</f>
        <v/>
      </c>
      <c r="BD8" s="3" t="str">
        <f t="shared" ref="BD8" si="47">IF(OR(BD7=6,BD7=7,BD7=8),"＼","")</f>
        <v/>
      </c>
      <c r="BE8" s="3" t="str">
        <f t="shared" ref="BE8" si="48">IF(OR(BE7=6,BE7=7,BE7=8),"＼","")</f>
        <v>＼</v>
      </c>
      <c r="BF8" s="3" t="str">
        <f t="shared" ref="BF8" si="49">IF(OR(BF7=6,BF7=7,BF7=8),"＼","")</f>
        <v>＼</v>
      </c>
      <c r="BG8" s="3" t="str">
        <f t="shared" ref="BG8" si="50">IF(OR(BG7=6,BG7=7,BG7=8),"＼","")</f>
        <v/>
      </c>
      <c r="BH8" s="3" t="str">
        <f t="shared" ref="BH8" si="51">IF(OR(BH7=6,BH7=7,BH7=8),"＼","")</f>
        <v/>
      </c>
      <c r="BI8" s="3" t="str">
        <f t="shared" ref="BI8" si="52">IF(OR(BI7=6,BI7=7,BI7=8),"＼","")</f>
        <v/>
      </c>
      <c r="BJ8" s="3" t="str">
        <f t="shared" ref="BJ8" si="53">IF(OR(BJ7=6,BJ7=7,BJ7=8),"＼","")</f>
        <v/>
      </c>
      <c r="BK8" s="3" t="str">
        <f t="shared" ref="BK8" si="54">IF(OR(BK7=6,BK7=7,BK7=8),"＼","")</f>
        <v/>
      </c>
      <c r="BL8" s="3" t="str">
        <f t="shared" ref="BL8" si="55">IF(OR(BL7=6,BL7=7,BL7=8),"＼","")</f>
        <v>＼</v>
      </c>
      <c r="BM8" s="3" t="str">
        <f t="shared" ref="BM8" si="56">IF(OR(BM7=6,BM7=7,BM7=8),"＼","")</f>
        <v>＼</v>
      </c>
      <c r="BN8" s="3" t="str">
        <f t="shared" ref="BN8" si="57">IF(OR(BN7=6,BN7=7,BN7=8),"＼","")</f>
        <v/>
      </c>
      <c r="BO8" s="3" t="str">
        <f t="shared" ref="BO8" si="58">IF(OR(BO7=6,BO7=7,BO7=8),"＼","")</f>
        <v/>
      </c>
      <c r="BP8" s="3" t="str">
        <f t="shared" ref="BP8" si="59">IF(OR(BP7=6,BP7=7,BP7=8),"＼","")</f>
        <v/>
      </c>
      <c r="BQ8" s="3" t="str">
        <f t="shared" ref="BQ8" si="60">IF(OR(BQ7=6,BQ7=7,BQ7=8),"＼","")</f>
        <v/>
      </c>
      <c r="BR8" s="3" t="str">
        <f t="shared" ref="BR8" si="61">IF(OR(BR7=6,BR7=7,BR7=8),"＼","")</f>
        <v/>
      </c>
      <c r="BS8" s="3" t="str">
        <f t="shared" ref="BS8" si="62">IF(OR(BS7=6,BS7=7,BS7=8),"＼","")</f>
        <v>＼</v>
      </c>
      <c r="BT8" s="3" t="str">
        <f t="shared" ref="BT8" si="63">IF(OR(BT7=6,BT7=7,BT7=8),"＼","")</f>
        <v>＼</v>
      </c>
      <c r="BU8" s="3" t="str">
        <f t="shared" ref="BU8" si="64">IF(OR(BU7=6,BU7=7,BU7=8),"＼","")</f>
        <v/>
      </c>
      <c r="BV8" s="3" t="str">
        <f t="shared" ref="BV8" si="65">IF(OR(BV7=6,BV7=7,BV7=8),"＼","")</f>
        <v/>
      </c>
      <c r="BW8" s="2" t="s">
        <v>178</v>
      </c>
    </row>
    <row r="9" spans="1:75" ht="14.25" customHeight="1">
      <c r="A9" s="100"/>
      <c r="B9" s="23"/>
      <c r="C9" s="24">
        <f>DATE($AU$2,A10,1)</f>
        <v>42522</v>
      </c>
      <c r="D9" s="24">
        <f t="shared" ref="D9:AF9" si="66">C9+1</f>
        <v>42523</v>
      </c>
      <c r="E9" s="24">
        <f t="shared" si="66"/>
        <v>42524</v>
      </c>
      <c r="F9" s="24">
        <f t="shared" si="66"/>
        <v>42525</v>
      </c>
      <c r="G9" s="24">
        <f t="shared" si="66"/>
        <v>42526</v>
      </c>
      <c r="H9" s="24">
        <f t="shared" si="66"/>
        <v>42527</v>
      </c>
      <c r="I9" s="24">
        <f t="shared" si="66"/>
        <v>42528</v>
      </c>
      <c r="J9" s="24">
        <f t="shared" si="66"/>
        <v>42529</v>
      </c>
      <c r="K9" s="24">
        <f t="shared" si="66"/>
        <v>42530</v>
      </c>
      <c r="L9" s="24">
        <f t="shared" si="66"/>
        <v>42531</v>
      </c>
      <c r="M9" s="24">
        <f t="shared" si="66"/>
        <v>42532</v>
      </c>
      <c r="N9" s="24">
        <f t="shared" si="66"/>
        <v>42533</v>
      </c>
      <c r="O9" s="24">
        <f t="shared" si="66"/>
        <v>42534</v>
      </c>
      <c r="P9" s="24">
        <f t="shared" si="66"/>
        <v>42535</v>
      </c>
      <c r="Q9" s="24">
        <f t="shared" si="66"/>
        <v>42536</v>
      </c>
      <c r="R9" s="24">
        <f t="shared" si="66"/>
        <v>42537</v>
      </c>
      <c r="S9" s="24">
        <f t="shared" si="66"/>
        <v>42538</v>
      </c>
      <c r="T9" s="24">
        <f t="shared" si="66"/>
        <v>42539</v>
      </c>
      <c r="U9" s="24">
        <f t="shared" si="66"/>
        <v>42540</v>
      </c>
      <c r="V9" s="24">
        <f t="shared" si="66"/>
        <v>42541</v>
      </c>
      <c r="W9" s="24">
        <f t="shared" si="66"/>
        <v>42542</v>
      </c>
      <c r="X9" s="24">
        <f t="shared" si="66"/>
        <v>42543</v>
      </c>
      <c r="Y9" s="24">
        <f t="shared" si="66"/>
        <v>42544</v>
      </c>
      <c r="Z9" s="24">
        <f t="shared" si="66"/>
        <v>42545</v>
      </c>
      <c r="AA9" s="24">
        <f t="shared" si="66"/>
        <v>42546</v>
      </c>
      <c r="AB9" s="24">
        <f t="shared" si="66"/>
        <v>42547</v>
      </c>
      <c r="AC9" s="24">
        <f t="shared" si="66"/>
        <v>42548</v>
      </c>
      <c r="AD9" s="24">
        <f t="shared" si="66"/>
        <v>42549</v>
      </c>
      <c r="AE9" s="24">
        <f t="shared" si="66"/>
        <v>42550</v>
      </c>
      <c r="AF9" s="24">
        <f t="shared" si="66"/>
        <v>42551</v>
      </c>
      <c r="AG9" s="25"/>
      <c r="AH9" s="26"/>
      <c r="AI9" s="27"/>
      <c r="AJ9" s="27"/>
      <c r="AK9" s="75"/>
      <c r="AO9" s="4"/>
      <c r="AP9" s="4"/>
      <c r="AR9" s="3">
        <f>COUNTIF(祝祭日!$C$5:$C$61,C9)</f>
        <v>0</v>
      </c>
      <c r="AS9" s="3">
        <f>COUNTIF(祝祭日!$C$5:$C$61,D9)</f>
        <v>0</v>
      </c>
      <c r="AT9" s="3">
        <f>COUNTIF(祝祭日!$C$5:$C$61,E9)</f>
        <v>0</v>
      </c>
      <c r="AU9" s="3">
        <f>COUNTIF(祝祭日!$C$5:$C$61,F9)</f>
        <v>0</v>
      </c>
      <c r="AV9" s="3">
        <f>COUNTIF(祝祭日!$C$5:$C$61,G9)</f>
        <v>0</v>
      </c>
      <c r="AW9" s="3">
        <f>COUNTIF(祝祭日!$C$5:$C$61,H9)</f>
        <v>0</v>
      </c>
      <c r="AX9" s="3">
        <f>COUNTIF(祝祭日!$C$5:$C$61,I9)</f>
        <v>0</v>
      </c>
      <c r="AY9" s="3">
        <f>COUNTIF(祝祭日!$C$5:$C$61,J9)</f>
        <v>0</v>
      </c>
      <c r="AZ9" s="3">
        <f>COUNTIF(祝祭日!$C$5:$C$61,K9)</f>
        <v>0</v>
      </c>
      <c r="BA9" s="3">
        <f>COUNTIF(祝祭日!$C$5:$C$61,L9)</f>
        <v>0</v>
      </c>
      <c r="BB9" s="3">
        <f>COUNTIF(祝祭日!$C$5:$C$61,M9)</f>
        <v>0</v>
      </c>
      <c r="BC9" s="3">
        <f>COUNTIF(祝祭日!$C$5:$C$61,N9)</f>
        <v>0</v>
      </c>
      <c r="BD9" s="3">
        <f>COUNTIF(祝祭日!$C$5:$C$61,O9)</f>
        <v>0</v>
      </c>
      <c r="BE9" s="3">
        <f>COUNTIF(祝祭日!$C$5:$C$61,P9)</f>
        <v>0</v>
      </c>
      <c r="BF9" s="3">
        <f>COUNTIF(祝祭日!$C$5:$C$61,Q9)</f>
        <v>0</v>
      </c>
      <c r="BG9" s="3">
        <f>COUNTIF(祝祭日!$C$5:$C$61,R9)</f>
        <v>0</v>
      </c>
      <c r="BH9" s="3">
        <f>COUNTIF(祝祭日!$C$5:$C$61,S9)</f>
        <v>0</v>
      </c>
      <c r="BI9" s="3">
        <f>COUNTIF(祝祭日!$C$5:$C$61,T9)</f>
        <v>0</v>
      </c>
      <c r="BJ9" s="3">
        <f>COUNTIF(祝祭日!$C$5:$C$61,U9)</f>
        <v>0</v>
      </c>
      <c r="BK9" s="3">
        <f>COUNTIF(祝祭日!$C$5:$C$61,V9)</f>
        <v>0</v>
      </c>
      <c r="BL9" s="3">
        <f>COUNTIF(祝祭日!$C$5:$C$61,W9)</f>
        <v>0</v>
      </c>
      <c r="BM9" s="3">
        <f>COUNTIF(祝祭日!$C$5:$C$61,X9)</f>
        <v>0</v>
      </c>
      <c r="BN9" s="3">
        <f>COUNTIF(祝祭日!$C$5:$C$61,Y9)</f>
        <v>0</v>
      </c>
      <c r="BO9" s="3">
        <f>COUNTIF(祝祭日!$C$5:$C$61,Z9)</f>
        <v>0</v>
      </c>
      <c r="BP9" s="3">
        <f>COUNTIF(祝祭日!$C$5:$C$61,AA9)</f>
        <v>0</v>
      </c>
      <c r="BQ9" s="3">
        <f>COUNTIF(祝祭日!$C$5:$C$61,AB9)</f>
        <v>0</v>
      </c>
      <c r="BR9" s="3">
        <f>COUNTIF(祝祭日!$C$5:$C$61,AC9)</f>
        <v>0</v>
      </c>
      <c r="BS9" s="3">
        <f>COUNTIF(祝祭日!$C$5:$C$61,AD9)</f>
        <v>0</v>
      </c>
      <c r="BT9" s="3">
        <f>COUNTIF(祝祭日!$C$5:$C$61,AE9)</f>
        <v>0</v>
      </c>
      <c r="BU9" s="3">
        <f>COUNTIF(祝祭日!$C$5:$C$61,AF9)</f>
        <v>0</v>
      </c>
    </row>
    <row r="10" spans="1:75" ht="14.25" customHeight="1">
      <c r="A10" s="245">
        <v>6</v>
      </c>
      <c r="B10" s="247" t="s">
        <v>2</v>
      </c>
      <c r="C10" s="18">
        <f t="shared" ref="C10:AC10" si="67">C9</f>
        <v>42522</v>
      </c>
      <c r="D10" s="18">
        <f t="shared" si="67"/>
        <v>42523</v>
      </c>
      <c r="E10" s="18">
        <f t="shared" si="67"/>
        <v>42524</v>
      </c>
      <c r="F10" s="18">
        <f t="shared" si="67"/>
        <v>42525</v>
      </c>
      <c r="G10" s="18">
        <f t="shared" si="67"/>
        <v>42526</v>
      </c>
      <c r="H10" s="18">
        <f t="shared" si="67"/>
        <v>42527</v>
      </c>
      <c r="I10" s="18">
        <f t="shared" si="67"/>
        <v>42528</v>
      </c>
      <c r="J10" s="18">
        <f t="shared" si="67"/>
        <v>42529</v>
      </c>
      <c r="K10" s="18">
        <f t="shared" si="67"/>
        <v>42530</v>
      </c>
      <c r="L10" s="18">
        <f t="shared" si="67"/>
        <v>42531</v>
      </c>
      <c r="M10" s="18">
        <f t="shared" si="67"/>
        <v>42532</v>
      </c>
      <c r="N10" s="18">
        <f t="shared" si="67"/>
        <v>42533</v>
      </c>
      <c r="O10" s="18">
        <f t="shared" si="67"/>
        <v>42534</v>
      </c>
      <c r="P10" s="18">
        <f t="shared" si="67"/>
        <v>42535</v>
      </c>
      <c r="Q10" s="18">
        <f t="shared" si="67"/>
        <v>42536</v>
      </c>
      <c r="R10" s="18">
        <f t="shared" si="67"/>
        <v>42537</v>
      </c>
      <c r="S10" s="18">
        <f t="shared" si="67"/>
        <v>42538</v>
      </c>
      <c r="T10" s="18">
        <f t="shared" si="67"/>
        <v>42539</v>
      </c>
      <c r="U10" s="18">
        <f t="shared" si="67"/>
        <v>42540</v>
      </c>
      <c r="V10" s="18">
        <f t="shared" si="67"/>
        <v>42541</v>
      </c>
      <c r="W10" s="18">
        <f t="shared" si="67"/>
        <v>42542</v>
      </c>
      <c r="X10" s="18">
        <f t="shared" si="67"/>
        <v>42543</v>
      </c>
      <c r="Y10" s="18">
        <f t="shared" si="67"/>
        <v>42544</v>
      </c>
      <c r="Z10" s="18">
        <f t="shared" si="67"/>
        <v>42545</v>
      </c>
      <c r="AA10" s="18">
        <f t="shared" si="67"/>
        <v>42546</v>
      </c>
      <c r="AB10" s="18">
        <f t="shared" si="67"/>
        <v>42547</v>
      </c>
      <c r="AC10" s="18">
        <f t="shared" si="67"/>
        <v>42548</v>
      </c>
      <c r="AD10" s="18">
        <f>AD9</f>
        <v>42549</v>
      </c>
      <c r="AE10" s="18">
        <f>AE9</f>
        <v>42550</v>
      </c>
      <c r="AF10" s="18">
        <f>AF9</f>
        <v>42551</v>
      </c>
      <c r="AG10" s="20"/>
      <c r="AH10" s="28"/>
      <c r="AI10" s="29"/>
      <c r="AJ10" s="29"/>
      <c r="AK10" s="89"/>
      <c r="AO10" s="4"/>
      <c r="AP10" s="4"/>
      <c r="AR10" s="3">
        <f>IF(AR9&gt;0,8,IF(COUNTIF(memo!$T$9:$T$44,C9)&gt;0,0.5,WEEKDAY(C9,2)))</f>
        <v>3</v>
      </c>
      <c r="AS10" s="3">
        <f>IF(AS9&gt;0,8,IF(COUNTIF(memo!$T$9:$T$44,D9)&gt;0,0.5,WEEKDAY(D9,2)))</f>
        <v>4</v>
      </c>
      <c r="AT10" s="3">
        <f>IF(AT9&gt;0,8,IF(COUNTIF(memo!$T$9:$T$44,E9)&gt;0,0.5,WEEKDAY(E9,2)))</f>
        <v>5</v>
      </c>
      <c r="AU10" s="3">
        <f>IF(AU9&gt;0,8,IF(COUNTIF(memo!$T$9:$T$44,F9)&gt;0,0.5,WEEKDAY(F9,2)))</f>
        <v>6</v>
      </c>
      <c r="AV10" s="3">
        <f>IF(AV9&gt;0,8,IF(COUNTIF(memo!$T$9:$T$44,G9)&gt;0,0.5,WEEKDAY(G9,2)))</f>
        <v>7</v>
      </c>
      <c r="AW10" s="3">
        <f>IF(AW9&gt;0,8,IF(COUNTIF(memo!$T$9:$T$44,H9)&gt;0,0.5,WEEKDAY(H9,2)))</f>
        <v>1</v>
      </c>
      <c r="AX10" s="3">
        <f>IF(AX9&gt;0,8,IF(COUNTIF(memo!$T$9:$T$44,I9)&gt;0,0.5,WEEKDAY(I9,2)))</f>
        <v>2</v>
      </c>
      <c r="AY10" s="3">
        <f>IF(AY9&gt;0,8,IF(COUNTIF(memo!$T$9:$T$44,J9)&gt;0,0.5,WEEKDAY(J9,2)))</f>
        <v>3</v>
      </c>
      <c r="AZ10" s="3">
        <f>IF(AZ9&gt;0,8,IF(COUNTIF(memo!$T$9:$T$44,K9)&gt;0,0.5,WEEKDAY(K9,2)))</f>
        <v>4</v>
      </c>
      <c r="BA10" s="3">
        <f>IF(BA9&gt;0,8,IF(COUNTIF(memo!$T$9:$T$44,L9)&gt;0,0.5,WEEKDAY(L9,2)))</f>
        <v>5</v>
      </c>
      <c r="BB10" s="3">
        <f>IF(BB9&gt;0,8,IF(COUNTIF(memo!$T$9:$T$44,M9)&gt;0,0.5,WEEKDAY(M9,2)))</f>
        <v>6</v>
      </c>
      <c r="BC10" s="3">
        <f>IF(BC9&gt;0,8,IF(COUNTIF(memo!$T$9:$T$44,N9)&gt;0,0.5,WEEKDAY(N9,2)))</f>
        <v>7</v>
      </c>
      <c r="BD10" s="3">
        <f>IF(BD9&gt;0,8,IF(COUNTIF(memo!$T$9:$T$44,O9)&gt;0,0.5,WEEKDAY(O9,2)))</f>
        <v>1</v>
      </c>
      <c r="BE10" s="3">
        <f>IF(BE9&gt;0,8,IF(COUNTIF(memo!$T$9:$T$44,P9)&gt;0,0.5,WEEKDAY(P9,2)))</f>
        <v>2</v>
      </c>
      <c r="BF10" s="3">
        <f>IF(BF9&gt;0,8,IF(COUNTIF(memo!$T$9:$T$44,Q9)&gt;0,0.5,WEEKDAY(Q9,2)))</f>
        <v>3</v>
      </c>
      <c r="BG10" s="3">
        <f>IF(BG9&gt;0,8,IF(COUNTIF(memo!$T$9:$T$44,R9)&gt;0,0.5,WEEKDAY(R9,2)))</f>
        <v>4</v>
      </c>
      <c r="BH10" s="3">
        <f>IF(BH9&gt;0,8,IF(COUNTIF(memo!$T$9:$T$44,S9)&gt;0,0.5,WEEKDAY(S9,2)))</f>
        <v>5</v>
      </c>
      <c r="BI10" s="3">
        <f>IF(BI9&gt;0,8,IF(COUNTIF(memo!$T$9:$T$44,T9)&gt;0,0.5,WEEKDAY(T9,2)))</f>
        <v>6</v>
      </c>
      <c r="BJ10" s="3">
        <f>IF(BJ9&gt;0,8,IF(COUNTIF(memo!$T$9:$T$44,U9)&gt;0,0.5,WEEKDAY(U9,2)))</f>
        <v>7</v>
      </c>
      <c r="BK10" s="3">
        <f>IF(BK9&gt;0,8,IF(COUNTIF(memo!$T$9:$T$44,V9)&gt;0,0.5,WEEKDAY(V9,2)))</f>
        <v>1</v>
      </c>
      <c r="BL10" s="3">
        <f>IF(BL9&gt;0,8,IF(COUNTIF(memo!$T$9:$T$44,W9)&gt;0,0.5,WEEKDAY(W9,2)))</f>
        <v>2</v>
      </c>
      <c r="BM10" s="3">
        <f>IF(BM9&gt;0,8,IF(COUNTIF(memo!$T$9:$T$44,X9)&gt;0,0.5,WEEKDAY(X9,2)))</f>
        <v>3</v>
      </c>
      <c r="BN10" s="3">
        <f>IF(BN9&gt;0,8,IF(COUNTIF(memo!$T$9:$T$44,Y9)&gt;0,0.5,WEEKDAY(Y9,2)))</f>
        <v>4</v>
      </c>
      <c r="BO10" s="3">
        <f>IF(BO9&gt;0,8,IF(COUNTIF(memo!$T$9:$T$44,Z9)&gt;0,0.5,WEEKDAY(Z9,2)))</f>
        <v>5</v>
      </c>
      <c r="BP10" s="3">
        <f>IF(BP9&gt;0,8,IF(COUNTIF(memo!$T$9:$T$44,AA9)&gt;0,0.5,WEEKDAY(AA9,2)))</f>
        <v>6</v>
      </c>
      <c r="BQ10" s="3">
        <f>IF(BQ9&gt;0,8,IF(COUNTIF(memo!$T$9:$T$44,AB9)&gt;0,0.5,WEEKDAY(AB9,2)))</f>
        <v>7</v>
      </c>
      <c r="BR10" s="3">
        <f>IF(BR9&gt;0,8,IF(COUNTIF(memo!$T$9:$T$44,AC9)&gt;0,0.5,WEEKDAY(AC9,2)))</f>
        <v>1</v>
      </c>
      <c r="BS10" s="3">
        <f>IF(BS9&gt;0,8,IF(COUNTIF(memo!$T$9:$T$44,AD9)&gt;0,0.5,WEEKDAY(AD9,2)))</f>
        <v>2</v>
      </c>
      <c r="BT10" s="3">
        <f>IF(BT9&gt;0,8,IF(COUNTIF(memo!$T$9:$T$44,AE9)&gt;0,0.5,WEEKDAY(AE9,2)))</f>
        <v>3</v>
      </c>
      <c r="BU10" s="3">
        <f>IF(BU9&gt;0,8,IF(COUNTIF(memo!$T$9:$T$44,AF9)&gt;0,0.5,WEEKDAY(AF9,2)))</f>
        <v>4</v>
      </c>
    </row>
    <row r="11" spans="1:75" ht="37.5" customHeight="1">
      <c r="A11" s="246"/>
      <c r="B11" s="248"/>
      <c r="C11" s="45" t="str">
        <f>IF(AR11="","",AR11)</f>
        <v/>
      </c>
      <c r="D11" s="45" t="str">
        <f t="shared" ref="D11" si="68">IF(AS11="","",AS11)</f>
        <v/>
      </c>
      <c r="E11" s="45" t="str">
        <f t="shared" ref="E11" si="69">IF(AT11="","",AT11)</f>
        <v/>
      </c>
      <c r="F11" s="45" t="str">
        <f t="shared" ref="F11" si="70">IF(AU11="","",AU11)</f>
        <v>＼</v>
      </c>
      <c r="G11" s="45" t="str">
        <f t="shared" ref="G11" si="71">IF(AV11="","",AV11)</f>
        <v>＼</v>
      </c>
      <c r="H11" s="45" t="str">
        <f t="shared" ref="H11" si="72">IF(AW11="","",AW11)</f>
        <v/>
      </c>
      <c r="I11" s="45" t="str">
        <f t="shared" ref="I11" si="73">IF(AX11="","",AX11)</f>
        <v/>
      </c>
      <c r="J11" s="45" t="str">
        <f t="shared" ref="J11" si="74">IF(AY11="","",AY11)</f>
        <v/>
      </c>
      <c r="K11" s="45" t="str">
        <f t="shared" ref="K11" si="75">IF(AZ11="","",AZ11)</f>
        <v/>
      </c>
      <c r="L11" s="45" t="str">
        <f t="shared" ref="L11" si="76">IF(BA11="","",BA11)</f>
        <v/>
      </c>
      <c r="M11" s="45" t="str">
        <f t="shared" ref="M11" si="77">IF(BB11="","",BB11)</f>
        <v>＼</v>
      </c>
      <c r="N11" s="45" t="str">
        <f t="shared" ref="N11" si="78">IF(BC11="","",BC11)</f>
        <v>＼</v>
      </c>
      <c r="O11" s="45" t="str">
        <f t="shared" ref="O11" si="79">IF(BD11="","",BD11)</f>
        <v/>
      </c>
      <c r="P11" s="45" t="str">
        <f t="shared" ref="P11" si="80">IF(BE11="","",BE11)</f>
        <v/>
      </c>
      <c r="Q11" s="45" t="str">
        <f t="shared" ref="Q11" si="81">IF(BF11="","",BF11)</f>
        <v/>
      </c>
      <c r="R11" s="45" t="str">
        <f t="shared" ref="R11" si="82">IF(BG11="","",BG11)</f>
        <v/>
      </c>
      <c r="S11" s="45" t="str">
        <f t="shared" ref="S11" si="83">IF(BH11="","",BH11)</f>
        <v/>
      </c>
      <c r="T11" s="45" t="str">
        <f t="shared" ref="T11" si="84">IF(BI11="","",BI11)</f>
        <v>＼</v>
      </c>
      <c r="U11" s="45" t="str">
        <f t="shared" ref="U11" si="85">IF(BJ11="","",BJ11)</f>
        <v>＼</v>
      </c>
      <c r="V11" s="45" t="str">
        <f t="shared" ref="V11" si="86">IF(BK11="","",BK11)</f>
        <v/>
      </c>
      <c r="W11" s="45" t="str">
        <f t="shared" ref="W11" si="87">IF(BL11="","",BL11)</f>
        <v/>
      </c>
      <c r="X11" s="45" t="str">
        <f t="shared" ref="X11" si="88">IF(BM11="","",BM11)</f>
        <v/>
      </c>
      <c r="Y11" s="45" t="str">
        <f t="shared" ref="Y11" si="89">IF(BN11="","",BN11)</f>
        <v/>
      </c>
      <c r="Z11" s="45" t="str">
        <f t="shared" ref="Z11" si="90">IF(BO11="","",BO11)</f>
        <v/>
      </c>
      <c r="AA11" s="45" t="str">
        <f t="shared" ref="AA11" si="91">IF(BP11="","",BP11)</f>
        <v>＼</v>
      </c>
      <c r="AB11" s="45" t="str">
        <f t="shared" ref="AB11" si="92">IF(BQ11="","",BQ11)</f>
        <v>＼</v>
      </c>
      <c r="AC11" s="45" t="str">
        <f t="shared" ref="AC11" si="93">IF(BR11="","",BR11)</f>
        <v/>
      </c>
      <c r="AD11" s="45" t="str">
        <f t="shared" ref="AD11" si="94">IF(BS11="","",BS11)</f>
        <v/>
      </c>
      <c r="AE11" s="45" t="str">
        <f t="shared" ref="AE11" si="95">IF(BT11="","",BT11)</f>
        <v/>
      </c>
      <c r="AF11" s="45" t="str">
        <f t="shared" ref="AF11" si="96">IF(BU11="","",BU11)</f>
        <v/>
      </c>
      <c r="AG11" s="45" t="str">
        <f t="shared" ref="AG11" si="97">IF(BV11="","",BV11)</f>
        <v/>
      </c>
      <c r="AH11" s="22"/>
      <c r="AI11" s="21"/>
      <c r="AJ11" s="21"/>
      <c r="AK11" s="75"/>
      <c r="AO11" s="4"/>
      <c r="AP11" s="4"/>
      <c r="AR11" s="3" t="str">
        <f>IF(OR(AR10=6,AR10=7,AR10=8),"＼","")</f>
        <v/>
      </c>
      <c r="AS11" s="3" t="str">
        <f t="shared" ref="AS11" si="98">IF(OR(AS10=6,AS10=7,AS10=8),"＼","")</f>
        <v/>
      </c>
      <c r="AT11" s="3" t="str">
        <f t="shared" ref="AT11" si="99">IF(OR(AT10=6,AT10=7,AT10=8),"＼","")</f>
        <v/>
      </c>
      <c r="AU11" s="3" t="str">
        <f t="shared" ref="AU11" si="100">IF(OR(AU10=6,AU10=7,AU10=8),"＼","")</f>
        <v>＼</v>
      </c>
      <c r="AV11" s="3" t="str">
        <f t="shared" ref="AV11" si="101">IF(OR(AV10=6,AV10=7,AV10=8),"＼","")</f>
        <v>＼</v>
      </c>
      <c r="AW11" s="3" t="str">
        <f t="shared" ref="AW11" si="102">IF(OR(AW10=6,AW10=7,AW10=8),"＼","")</f>
        <v/>
      </c>
      <c r="AX11" s="3" t="str">
        <f t="shared" ref="AX11" si="103">IF(OR(AX10=6,AX10=7,AX10=8),"＼","")</f>
        <v/>
      </c>
      <c r="AY11" s="3" t="str">
        <f t="shared" ref="AY11" si="104">IF(OR(AY10=6,AY10=7,AY10=8),"＼","")</f>
        <v/>
      </c>
      <c r="AZ11" s="3" t="str">
        <f t="shared" ref="AZ11" si="105">IF(OR(AZ10=6,AZ10=7,AZ10=8),"＼","")</f>
        <v/>
      </c>
      <c r="BA11" s="3" t="str">
        <f t="shared" ref="BA11" si="106">IF(OR(BA10=6,BA10=7,BA10=8),"＼","")</f>
        <v/>
      </c>
      <c r="BB11" s="3" t="str">
        <f t="shared" ref="BB11" si="107">IF(OR(BB10=6,BB10=7,BB10=8),"＼","")</f>
        <v>＼</v>
      </c>
      <c r="BC11" s="3" t="str">
        <f t="shared" ref="BC11" si="108">IF(OR(BC10=6,BC10=7,BC10=8),"＼","")</f>
        <v>＼</v>
      </c>
      <c r="BD11" s="3" t="str">
        <f t="shared" ref="BD11" si="109">IF(OR(BD10=6,BD10=7,BD10=8),"＼","")</f>
        <v/>
      </c>
      <c r="BE11" s="3" t="str">
        <f t="shared" ref="BE11" si="110">IF(OR(BE10=6,BE10=7,BE10=8),"＼","")</f>
        <v/>
      </c>
      <c r="BF11" s="3" t="str">
        <f t="shared" ref="BF11" si="111">IF(OR(BF10=6,BF10=7,BF10=8),"＼","")</f>
        <v/>
      </c>
      <c r="BG11" s="3" t="str">
        <f t="shared" ref="BG11" si="112">IF(OR(BG10=6,BG10=7,BG10=8),"＼","")</f>
        <v/>
      </c>
      <c r="BH11" s="3" t="str">
        <f t="shared" ref="BH11" si="113">IF(OR(BH10=6,BH10=7,BH10=8),"＼","")</f>
        <v/>
      </c>
      <c r="BI11" s="3" t="str">
        <f t="shared" ref="BI11" si="114">IF(OR(BI10=6,BI10=7,BI10=8),"＼","")</f>
        <v>＼</v>
      </c>
      <c r="BJ11" s="3" t="str">
        <f t="shared" ref="BJ11" si="115">IF(OR(BJ10=6,BJ10=7,BJ10=8),"＼","")</f>
        <v>＼</v>
      </c>
      <c r="BK11" s="3" t="str">
        <f t="shared" ref="BK11" si="116">IF(OR(BK10=6,BK10=7,BK10=8),"＼","")</f>
        <v/>
      </c>
      <c r="BL11" s="3" t="str">
        <f t="shared" ref="BL11" si="117">IF(OR(BL10=6,BL10=7,BL10=8),"＼","")</f>
        <v/>
      </c>
      <c r="BM11" s="3" t="str">
        <f t="shared" ref="BM11" si="118">IF(OR(BM10=6,BM10=7,BM10=8),"＼","")</f>
        <v/>
      </c>
      <c r="BN11" s="3" t="str">
        <f t="shared" ref="BN11" si="119">IF(OR(BN10=6,BN10=7,BN10=8),"＼","")</f>
        <v/>
      </c>
      <c r="BO11" s="3" t="str">
        <f t="shared" ref="BO11" si="120">IF(OR(BO10=6,BO10=7,BO10=8),"＼","")</f>
        <v/>
      </c>
      <c r="BP11" s="3" t="str">
        <f t="shared" ref="BP11" si="121">IF(OR(BP10=6,BP10=7,BP10=8),"＼","")</f>
        <v>＼</v>
      </c>
      <c r="BQ11" s="3" t="str">
        <f t="shared" ref="BQ11" si="122">IF(OR(BQ10=6,BQ10=7,BQ10=8),"＼","")</f>
        <v>＼</v>
      </c>
      <c r="BR11" s="3" t="str">
        <f t="shared" ref="BR11" si="123">IF(OR(BR10=6,BR10=7,BR10=8),"＼","")</f>
        <v/>
      </c>
      <c r="BS11" s="3" t="str">
        <f t="shared" ref="BS11" si="124">IF(OR(BS10=6,BS10=7,BS10=8),"＼","")</f>
        <v/>
      </c>
      <c r="BT11" s="3" t="str">
        <f t="shared" ref="BT11" si="125">IF(OR(BT10=6,BT10=7,BT10=8),"＼","")</f>
        <v/>
      </c>
      <c r="BU11" s="3" t="str">
        <f t="shared" ref="BU11" si="126">IF(OR(BU10=6,BU10=7,BU10=8),"＼","")</f>
        <v/>
      </c>
      <c r="BV11" s="3" t="str">
        <f t="shared" ref="BV11" si="127">IF(OR(BV10=6,BV10=7,BV10=8),"＼","")</f>
        <v/>
      </c>
    </row>
    <row r="12" spans="1:75" ht="14.25" customHeight="1">
      <c r="A12" s="100"/>
      <c r="B12" s="23"/>
      <c r="C12" s="24">
        <f>DATE($AU$2,A13,1)</f>
        <v>42552</v>
      </c>
      <c r="D12" s="24">
        <f t="shared" ref="D12:AG12" si="128">C12+1</f>
        <v>42553</v>
      </c>
      <c r="E12" s="24">
        <f t="shared" si="128"/>
        <v>42554</v>
      </c>
      <c r="F12" s="24">
        <f t="shared" si="128"/>
        <v>42555</v>
      </c>
      <c r="G12" s="24">
        <f t="shared" si="128"/>
        <v>42556</v>
      </c>
      <c r="H12" s="24">
        <f t="shared" si="128"/>
        <v>42557</v>
      </c>
      <c r="I12" s="24">
        <f t="shared" si="128"/>
        <v>42558</v>
      </c>
      <c r="J12" s="24">
        <f t="shared" si="128"/>
        <v>42559</v>
      </c>
      <c r="K12" s="24">
        <f t="shared" si="128"/>
        <v>42560</v>
      </c>
      <c r="L12" s="24">
        <f t="shared" si="128"/>
        <v>42561</v>
      </c>
      <c r="M12" s="24">
        <f t="shared" si="128"/>
        <v>42562</v>
      </c>
      <c r="N12" s="24">
        <f t="shared" si="128"/>
        <v>42563</v>
      </c>
      <c r="O12" s="24">
        <f t="shared" si="128"/>
        <v>42564</v>
      </c>
      <c r="P12" s="24">
        <f t="shared" si="128"/>
        <v>42565</v>
      </c>
      <c r="Q12" s="24">
        <f t="shared" si="128"/>
        <v>42566</v>
      </c>
      <c r="R12" s="24">
        <f t="shared" si="128"/>
        <v>42567</v>
      </c>
      <c r="S12" s="24">
        <f t="shared" si="128"/>
        <v>42568</v>
      </c>
      <c r="T12" s="24">
        <f t="shared" si="128"/>
        <v>42569</v>
      </c>
      <c r="U12" s="24">
        <f t="shared" si="128"/>
        <v>42570</v>
      </c>
      <c r="V12" s="24">
        <f t="shared" si="128"/>
        <v>42571</v>
      </c>
      <c r="W12" s="24">
        <f t="shared" si="128"/>
        <v>42572</v>
      </c>
      <c r="X12" s="24">
        <f t="shared" si="128"/>
        <v>42573</v>
      </c>
      <c r="Y12" s="24">
        <f t="shared" si="128"/>
        <v>42574</v>
      </c>
      <c r="Z12" s="24">
        <f t="shared" si="128"/>
        <v>42575</v>
      </c>
      <c r="AA12" s="24">
        <f t="shared" si="128"/>
        <v>42576</v>
      </c>
      <c r="AB12" s="24">
        <f t="shared" si="128"/>
        <v>42577</v>
      </c>
      <c r="AC12" s="24">
        <f t="shared" si="128"/>
        <v>42578</v>
      </c>
      <c r="AD12" s="24">
        <f t="shared" si="128"/>
        <v>42579</v>
      </c>
      <c r="AE12" s="24">
        <f t="shared" si="128"/>
        <v>42580</v>
      </c>
      <c r="AF12" s="24">
        <f t="shared" si="128"/>
        <v>42581</v>
      </c>
      <c r="AG12" s="25">
        <f t="shared" si="128"/>
        <v>42582</v>
      </c>
      <c r="AH12" s="26"/>
      <c r="AI12" s="27"/>
      <c r="AJ12" s="27"/>
      <c r="AK12" s="75"/>
      <c r="AO12" s="4"/>
      <c r="AP12" s="4"/>
      <c r="AR12" s="3">
        <f>COUNTIF(祝祭日!$C$5:$C$61,C12)</f>
        <v>0</v>
      </c>
      <c r="AS12" s="3">
        <f>COUNTIF(祝祭日!$C$5:$C$61,D12)</f>
        <v>0</v>
      </c>
      <c r="AT12" s="3">
        <f>COUNTIF(祝祭日!$C$5:$C$61,E12)</f>
        <v>0</v>
      </c>
      <c r="AU12" s="3">
        <f>COUNTIF(祝祭日!$C$5:$C$61,F12)</f>
        <v>0</v>
      </c>
      <c r="AV12" s="3">
        <f>COUNTIF(祝祭日!$C$5:$C$61,G12)</f>
        <v>0</v>
      </c>
      <c r="AW12" s="3">
        <f>COUNTIF(祝祭日!$C$5:$C$61,H12)</f>
        <v>0</v>
      </c>
      <c r="AX12" s="3">
        <f>COUNTIF(祝祭日!$C$5:$C$61,I12)</f>
        <v>0</v>
      </c>
      <c r="AY12" s="3">
        <f>COUNTIF(祝祭日!$C$5:$C$61,J12)</f>
        <v>0</v>
      </c>
      <c r="AZ12" s="3">
        <f>COUNTIF(祝祭日!$C$5:$C$61,K12)</f>
        <v>0</v>
      </c>
      <c r="BA12" s="3">
        <f>COUNTIF(祝祭日!$C$5:$C$61,L12)</f>
        <v>0</v>
      </c>
      <c r="BB12" s="3">
        <f>COUNTIF(祝祭日!$C$5:$C$61,M12)</f>
        <v>0</v>
      </c>
      <c r="BC12" s="3">
        <f>COUNTIF(祝祭日!$C$5:$C$61,N12)</f>
        <v>0</v>
      </c>
      <c r="BD12" s="3">
        <f>COUNTIF(祝祭日!$C$5:$C$61,O12)</f>
        <v>0</v>
      </c>
      <c r="BE12" s="3">
        <f>COUNTIF(祝祭日!$C$5:$C$61,P12)</f>
        <v>0</v>
      </c>
      <c r="BF12" s="3">
        <f>COUNTIF(祝祭日!$C$5:$C$61,Q12)</f>
        <v>0</v>
      </c>
      <c r="BG12" s="3">
        <f>COUNTIF(祝祭日!$C$5:$C$61,R12)</f>
        <v>0</v>
      </c>
      <c r="BH12" s="3">
        <f>COUNTIF(祝祭日!$C$5:$C$61,S12)</f>
        <v>0</v>
      </c>
      <c r="BI12" s="3">
        <f>COUNTIF(祝祭日!$C$5:$C$61,T12)</f>
        <v>1</v>
      </c>
      <c r="BJ12" s="3">
        <f>COUNTIF(祝祭日!$C$5:$C$61,U12)</f>
        <v>0</v>
      </c>
      <c r="BK12" s="3">
        <f>COUNTIF(祝祭日!$C$5:$C$61,V12)</f>
        <v>0</v>
      </c>
      <c r="BL12" s="3">
        <f>COUNTIF(祝祭日!$C$5:$C$61,W12)</f>
        <v>0</v>
      </c>
      <c r="BM12" s="3">
        <f>COUNTIF(祝祭日!$C$5:$C$61,X12)</f>
        <v>0</v>
      </c>
      <c r="BN12" s="3">
        <f>COUNTIF(祝祭日!$C$5:$C$61,Y12)</f>
        <v>0</v>
      </c>
      <c r="BO12" s="3">
        <f>COUNTIF(祝祭日!$C$5:$C$61,Z12)</f>
        <v>0</v>
      </c>
      <c r="BP12" s="3">
        <f>COUNTIF(祝祭日!$C$5:$C$61,AA12)</f>
        <v>0</v>
      </c>
      <c r="BQ12" s="3">
        <f>COUNTIF(祝祭日!$C$5:$C$61,AB12)</f>
        <v>0</v>
      </c>
      <c r="BR12" s="3">
        <f>COUNTIF(祝祭日!$C$5:$C$61,AC12)</f>
        <v>0</v>
      </c>
      <c r="BS12" s="3">
        <f>COUNTIF(祝祭日!$C$5:$C$61,AD12)</f>
        <v>0</v>
      </c>
      <c r="BT12" s="3">
        <f>COUNTIF(祝祭日!$C$5:$C$61,AE12)</f>
        <v>0</v>
      </c>
      <c r="BU12" s="3">
        <f>COUNTIF(祝祭日!$C$5:$C$61,AF12)</f>
        <v>0</v>
      </c>
      <c r="BV12" s="3">
        <f>COUNTIF(祝祭日!$C$5:$C$61,AG12)</f>
        <v>0</v>
      </c>
    </row>
    <row r="13" spans="1:75" ht="14.25" customHeight="1">
      <c r="A13" s="245">
        <v>7</v>
      </c>
      <c r="B13" s="247" t="s">
        <v>2</v>
      </c>
      <c r="C13" s="18">
        <f t="shared" ref="C13:AC13" si="129">C12</f>
        <v>42552</v>
      </c>
      <c r="D13" s="18">
        <f t="shared" si="129"/>
        <v>42553</v>
      </c>
      <c r="E13" s="18">
        <f t="shared" si="129"/>
        <v>42554</v>
      </c>
      <c r="F13" s="18">
        <f t="shared" si="129"/>
        <v>42555</v>
      </c>
      <c r="G13" s="18">
        <f t="shared" si="129"/>
        <v>42556</v>
      </c>
      <c r="H13" s="18">
        <f t="shared" si="129"/>
        <v>42557</v>
      </c>
      <c r="I13" s="18">
        <f t="shared" si="129"/>
        <v>42558</v>
      </c>
      <c r="J13" s="18">
        <f t="shared" si="129"/>
        <v>42559</v>
      </c>
      <c r="K13" s="18">
        <f t="shared" si="129"/>
        <v>42560</v>
      </c>
      <c r="L13" s="18">
        <f t="shared" si="129"/>
        <v>42561</v>
      </c>
      <c r="M13" s="18">
        <f t="shared" si="129"/>
        <v>42562</v>
      </c>
      <c r="N13" s="18">
        <f t="shared" si="129"/>
        <v>42563</v>
      </c>
      <c r="O13" s="18">
        <f t="shared" si="129"/>
        <v>42564</v>
      </c>
      <c r="P13" s="18">
        <f t="shared" si="129"/>
        <v>42565</v>
      </c>
      <c r="Q13" s="18">
        <f t="shared" si="129"/>
        <v>42566</v>
      </c>
      <c r="R13" s="18">
        <f t="shared" si="129"/>
        <v>42567</v>
      </c>
      <c r="S13" s="18">
        <f t="shared" si="129"/>
        <v>42568</v>
      </c>
      <c r="T13" s="18">
        <f t="shared" si="129"/>
        <v>42569</v>
      </c>
      <c r="U13" s="18">
        <f t="shared" si="129"/>
        <v>42570</v>
      </c>
      <c r="V13" s="18">
        <f t="shared" si="129"/>
        <v>42571</v>
      </c>
      <c r="W13" s="18">
        <f t="shared" si="129"/>
        <v>42572</v>
      </c>
      <c r="X13" s="18">
        <f t="shared" si="129"/>
        <v>42573</v>
      </c>
      <c r="Y13" s="18">
        <f t="shared" si="129"/>
        <v>42574</v>
      </c>
      <c r="Z13" s="18">
        <f t="shared" si="129"/>
        <v>42575</v>
      </c>
      <c r="AA13" s="18">
        <f t="shared" si="129"/>
        <v>42576</v>
      </c>
      <c r="AB13" s="18">
        <f t="shared" si="129"/>
        <v>42577</v>
      </c>
      <c r="AC13" s="18">
        <f t="shared" si="129"/>
        <v>42578</v>
      </c>
      <c r="AD13" s="18">
        <f>AD12</f>
        <v>42579</v>
      </c>
      <c r="AE13" s="18">
        <f>AE12</f>
        <v>42580</v>
      </c>
      <c r="AF13" s="18">
        <f>AF12</f>
        <v>42581</v>
      </c>
      <c r="AG13" s="19">
        <f>AG12</f>
        <v>42582</v>
      </c>
      <c r="AH13" s="28"/>
      <c r="AI13" s="29"/>
      <c r="AJ13" s="29"/>
      <c r="AK13" s="89"/>
      <c r="AO13" s="4"/>
      <c r="AP13" s="4"/>
      <c r="AR13" s="3">
        <f>IF(AR12&gt;0,8,IF(COUNTIF(memo!$T$9:$T$44,C12)&gt;0,0.5,WEEKDAY(C12,2)))</f>
        <v>5</v>
      </c>
      <c r="AS13" s="3">
        <f>IF(AS12&gt;0,8,IF(COUNTIF(memo!$T$9:$T$44,D12)&gt;0,0.5,WEEKDAY(D12,2)))</f>
        <v>6</v>
      </c>
      <c r="AT13" s="3">
        <f>IF(AT12&gt;0,8,IF(COUNTIF(memo!$T$9:$T$44,E12)&gt;0,0.5,WEEKDAY(E12,2)))</f>
        <v>7</v>
      </c>
      <c r="AU13" s="3">
        <f>IF(AU12&gt;0,8,IF(COUNTIF(memo!$T$9:$T$44,F12)&gt;0,0.5,WEEKDAY(F12,2)))</f>
        <v>1</v>
      </c>
      <c r="AV13" s="3">
        <f>IF(AV12&gt;0,8,IF(COUNTIF(memo!$T$9:$T$44,G12)&gt;0,0.5,WEEKDAY(G12,2)))</f>
        <v>2</v>
      </c>
      <c r="AW13" s="3">
        <f>IF(AW12&gt;0,8,IF(COUNTIF(memo!$T$9:$T$44,H12)&gt;0,0.5,WEEKDAY(H12,2)))</f>
        <v>3</v>
      </c>
      <c r="AX13" s="3">
        <f>IF(AX12&gt;0,8,IF(COUNTIF(memo!$T$9:$T$44,I12)&gt;0,0.5,WEEKDAY(I12,2)))</f>
        <v>4</v>
      </c>
      <c r="AY13" s="3">
        <f>IF(AY12&gt;0,8,IF(COUNTIF(memo!$T$9:$T$44,J12)&gt;0,0.5,WEEKDAY(J12,2)))</f>
        <v>5</v>
      </c>
      <c r="AZ13" s="3">
        <f>IF(AZ12&gt;0,8,IF(COUNTIF(memo!$T$9:$T$44,K12)&gt;0,0.5,WEEKDAY(K12,2)))</f>
        <v>6</v>
      </c>
      <c r="BA13" s="3">
        <f>IF(BA12&gt;0,8,IF(COUNTIF(memo!$T$9:$T$44,L12)&gt;0,0.5,WEEKDAY(L12,2)))</f>
        <v>7</v>
      </c>
      <c r="BB13" s="3">
        <f>IF(BB12&gt;0,8,IF(COUNTIF(memo!$T$9:$T$44,M12)&gt;0,0.5,WEEKDAY(M12,2)))</f>
        <v>1</v>
      </c>
      <c r="BC13" s="3">
        <f>IF(BC12&gt;0,8,IF(COUNTIF(memo!$T$9:$T$44,N12)&gt;0,0.5,WEEKDAY(N12,2)))</f>
        <v>2</v>
      </c>
      <c r="BD13" s="3">
        <f>IF(BD12&gt;0,8,IF(COUNTIF(memo!$T$9:$T$44,O12)&gt;0,0.5,WEEKDAY(O12,2)))</f>
        <v>3</v>
      </c>
      <c r="BE13" s="3">
        <f>IF(BE12&gt;0,8,IF(COUNTIF(memo!$T$9:$T$44,P12)&gt;0,0.5,WEEKDAY(P12,2)))</f>
        <v>4</v>
      </c>
      <c r="BF13" s="3">
        <f>IF(BF12&gt;0,8,IF(COUNTIF(memo!$T$9:$T$44,Q12)&gt;0,0.5,WEEKDAY(Q12,2)))</f>
        <v>5</v>
      </c>
      <c r="BG13" s="3">
        <f>IF(BG12&gt;0,8,IF(COUNTIF(memo!$T$9:$T$44,R12)&gt;0,0.5,WEEKDAY(R12,2)))</f>
        <v>6</v>
      </c>
      <c r="BH13" s="3">
        <f>IF(BH12&gt;0,8,IF(COUNTIF(memo!$T$9:$T$44,S12)&gt;0,0.5,WEEKDAY(S12,2)))</f>
        <v>7</v>
      </c>
      <c r="BI13" s="3">
        <f>IF(BI12&gt;0,8,IF(COUNTIF(memo!$T$9:$T$44,T12)&gt;0,0.5,WEEKDAY(T12,2)))</f>
        <v>8</v>
      </c>
      <c r="BJ13" s="3">
        <f>IF(BJ12&gt;0,8,IF(COUNTIF(memo!$T$9:$T$44,U12)&gt;0,0.5,WEEKDAY(U12,2)))</f>
        <v>2</v>
      </c>
      <c r="BK13" s="3">
        <f>IF(BK12&gt;0,8,IF(COUNTIF(memo!$T$9:$T$44,V12)&gt;0,0.5,WEEKDAY(V12,2)))</f>
        <v>3</v>
      </c>
      <c r="BL13" s="3">
        <f>IF(BL12&gt;0,8,IF(COUNTIF(memo!$T$9:$T$44,W12)&gt;0,0.5,WEEKDAY(W12,2)))</f>
        <v>4</v>
      </c>
      <c r="BM13" s="3">
        <f>IF(BM12&gt;0,8,IF(COUNTIF(memo!$T$9:$T$44,X12)&gt;0,0.5,WEEKDAY(X12,2)))</f>
        <v>5</v>
      </c>
      <c r="BN13" s="3">
        <f>IF(BN12&gt;0,8,IF(COUNTIF(memo!$T$9:$T$44,Y12)&gt;0,0.5,WEEKDAY(Y12,2)))</f>
        <v>6</v>
      </c>
      <c r="BO13" s="3">
        <f>IF(BO12&gt;0,8,IF(COUNTIF(memo!$T$9:$T$44,Z12)&gt;0,0.5,WEEKDAY(Z12,2)))</f>
        <v>7</v>
      </c>
      <c r="BP13" s="3">
        <f>IF(BP12&gt;0,8,IF(COUNTIF(memo!$T$9:$T$44,AA12)&gt;0,0.5,WEEKDAY(AA12,2)))</f>
        <v>1</v>
      </c>
      <c r="BQ13" s="3">
        <f>IF(BQ12&gt;0,8,IF(COUNTIF(memo!$T$9:$T$44,AB12)&gt;0,0.5,WEEKDAY(AB12,2)))</f>
        <v>2</v>
      </c>
      <c r="BR13" s="3">
        <f>IF(BR12&gt;0,8,IF(COUNTIF(memo!$T$9:$T$44,AC12)&gt;0,0.5,WEEKDAY(AC12,2)))</f>
        <v>3</v>
      </c>
      <c r="BS13" s="3">
        <f>IF(BS12&gt;0,8,IF(COUNTIF(memo!$T$9:$T$44,AD12)&gt;0,0.5,WEEKDAY(AD12,2)))</f>
        <v>4</v>
      </c>
      <c r="BT13" s="3">
        <f>IF(BT12&gt;0,8,IF(COUNTIF(memo!$T$9:$T$44,AE12)&gt;0,0.5,WEEKDAY(AE12,2)))</f>
        <v>5</v>
      </c>
      <c r="BU13" s="3">
        <f>IF(BU12&gt;0,8,IF(COUNTIF(memo!$T$9:$T$44,AF12)&gt;0,0.5,WEEKDAY(AF12,2)))</f>
        <v>6</v>
      </c>
      <c r="BV13" s="3">
        <f>IF(BV12&gt;0,8,IF(COUNTIF(memo!$T$9:$T$44,AG12)&gt;0,0.5,WEEKDAY(AG12,2)))</f>
        <v>7</v>
      </c>
    </row>
    <row r="14" spans="1:75" ht="37.5" customHeight="1">
      <c r="A14" s="246"/>
      <c r="B14" s="248"/>
      <c r="C14" s="45" t="str">
        <f>IF(AR14="","",AR14)</f>
        <v/>
      </c>
      <c r="D14" s="45" t="str">
        <f t="shared" ref="D14" si="130">IF(AS14="","",AS14)</f>
        <v>＼</v>
      </c>
      <c r="E14" s="45" t="str">
        <f t="shared" ref="E14" si="131">IF(AT14="","",AT14)</f>
        <v>＼</v>
      </c>
      <c r="F14" s="45" t="str">
        <f t="shared" ref="F14" si="132">IF(AU14="","",AU14)</f>
        <v/>
      </c>
      <c r="G14" s="45" t="str">
        <f t="shared" ref="G14" si="133">IF(AV14="","",AV14)</f>
        <v/>
      </c>
      <c r="H14" s="45" t="str">
        <f t="shared" ref="H14" si="134">IF(AW14="","",AW14)</f>
        <v/>
      </c>
      <c r="I14" s="45" t="str">
        <f t="shared" ref="I14" si="135">IF(AX14="","",AX14)</f>
        <v/>
      </c>
      <c r="J14" s="45" t="str">
        <f t="shared" ref="J14" si="136">IF(AY14="","",AY14)</f>
        <v/>
      </c>
      <c r="K14" s="45" t="str">
        <f t="shared" ref="K14" si="137">IF(AZ14="","",AZ14)</f>
        <v>＼</v>
      </c>
      <c r="L14" s="45" t="str">
        <f t="shared" ref="L14" si="138">IF(BA14="","",BA14)</f>
        <v>＼</v>
      </c>
      <c r="M14" s="45" t="str">
        <f t="shared" ref="M14" si="139">IF(BB14="","",BB14)</f>
        <v/>
      </c>
      <c r="N14" s="45" t="str">
        <f t="shared" ref="N14" si="140">IF(BC14="","",BC14)</f>
        <v/>
      </c>
      <c r="O14" s="45" t="str">
        <f t="shared" ref="O14" si="141">IF(BD14="","",BD14)</f>
        <v/>
      </c>
      <c r="P14" s="45" t="str">
        <f t="shared" ref="P14" si="142">IF(BE14="","",BE14)</f>
        <v/>
      </c>
      <c r="Q14" s="45" t="str">
        <f t="shared" ref="Q14" si="143">IF(BF14="","",BF14)</f>
        <v/>
      </c>
      <c r="R14" s="45" t="str">
        <f t="shared" ref="R14" si="144">IF(BG14="","",BG14)</f>
        <v>＼</v>
      </c>
      <c r="S14" s="45" t="str">
        <f t="shared" ref="S14" si="145">IF(BH14="","",BH14)</f>
        <v>＼</v>
      </c>
      <c r="T14" s="45" t="str">
        <f t="shared" ref="T14" si="146">IF(BI14="","",BI14)</f>
        <v>＼</v>
      </c>
      <c r="U14" s="45" t="str">
        <f t="shared" ref="U14" si="147">IF(BJ14="","",BJ14)</f>
        <v/>
      </c>
      <c r="V14" s="45" t="str">
        <f t="shared" ref="V14" si="148">IF(BK14="","",BK14)</f>
        <v/>
      </c>
      <c r="W14" s="45" t="str">
        <f t="shared" ref="W14" si="149">IF(BL14="","",BL14)</f>
        <v/>
      </c>
      <c r="X14" s="45" t="str">
        <f t="shared" ref="X14" si="150">IF(BM14="","",BM14)</f>
        <v/>
      </c>
      <c r="Y14" s="45" t="str">
        <f t="shared" ref="Y14" si="151">IF(BN14="","",BN14)</f>
        <v>＼</v>
      </c>
      <c r="Z14" s="45" t="str">
        <f t="shared" ref="Z14" si="152">IF(BO14="","",BO14)</f>
        <v>＼</v>
      </c>
      <c r="AA14" s="45" t="str">
        <f t="shared" ref="AA14" si="153">IF(BP14="","",BP14)</f>
        <v/>
      </c>
      <c r="AB14" s="45" t="str">
        <f t="shared" ref="AB14" si="154">IF(BQ14="","",BQ14)</f>
        <v/>
      </c>
      <c r="AC14" s="45" t="str">
        <f t="shared" ref="AC14" si="155">IF(BR14="","",BR14)</f>
        <v/>
      </c>
      <c r="AD14" s="45" t="str">
        <f t="shared" ref="AD14" si="156">IF(BS14="","",BS14)</f>
        <v/>
      </c>
      <c r="AE14" s="45" t="str">
        <f t="shared" ref="AE14" si="157">IF(BT14="","",BT14)</f>
        <v/>
      </c>
      <c r="AF14" s="45" t="str">
        <f t="shared" ref="AF14" si="158">IF(BU14="","",BU14)</f>
        <v>＼</v>
      </c>
      <c r="AG14" s="45" t="str">
        <f t="shared" ref="AG14" si="159">IF(BV14="","",BV14)</f>
        <v>＼</v>
      </c>
      <c r="AH14" s="22"/>
      <c r="AI14" s="21"/>
      <c r="AJ14" s="21"/>
      <c r="AK14" s="75"/>
      <c r="AO14" s="4"/>
      <c r="AP14" s="4"/>
      <c r="AR14" s="3" t="str">
        <f>IF(OR(AR13=6,AR13=7,AR13=8),"＼","")</f>
        <v/>
      </c>
      <c r="AS14" s="3" t="str">
        <f t="shared" ref="AS14" si="160">IF(OR(AS13=6,AS13=7,AS13=8),"＼","")</f>
        <v>＼</v>
      </c>
      <c r="AT14" s="3" t="str">
        <f t="shared" ref="AT14" si="161">IF(OR(AT13=6,AT13=7,AT13=8),"＼","")</f>
        <v>＼</v>
      </c>
      <c r="AU14" s="3" t="str">
        <f t="shared" ref="AU14" si="162">IF(OR(AU13=6,AU13=7,AU13=8),"＼","")</f>
        <v/>
      </c>
      <c r="AV14" s="3" t="str">
        <f t="shared" ref="AV14" si="163">IF(OR(AV13=6,AV13=7,AV13=8),"＼","")</f>
        <v/>
      </c>
      <c r="AW14" s="3" t="str">
        <f t="shared" ref="AW14" si="164">IF(OR(AW13=6,AW13=7,AW13=8),"＼","")</f>
        <v/>
      </c>
      <c r="AX14" s="3" t="str">
        <f t="shared" ref="AX14" si="165">IF(OR(AX13=6,AX13=7,AX13=8),"＼","")</f>
        <v/>
      </c>
      <c r="AY14" s="3" t="str">
        <f t="shared" ref="AY14" si="166">IF(OR(AY13=6,AY13=7,AY13=8),"＼","")</f>
        <v/>
      </c>
      <c r="AZ14" s="3" t="str">
        <f t="shared" ref="AZ14" si="167">IF(OR(AZ13=6,AZ13=7,AZ13=8),"＼","")</f>
        <v>＼</v>
      </c>
      <c r="BA14" s="3" t="str">
        <f t="shared" ref="BA14" si="168">IF(OR(BA13=6,BA13=7,BA13=8),"＼","")</f>
        <v>＼</v>
      </c>
      <c r="BB14" s="3" t="str">
        <f t="shared" ref="BB14" si="169">IF(OR(BB13=6,BB13=7,BB13=8),"＼","")</f>
        <v/>
      </c>
      <c r="BC14" s="3" t="str">
        <f t="shared" ref="BC14" si="170">IF(OR(BC13=6,BC13=7,BC13=8),"＼","")</f>
        <v/>
      </c>
      <c r="BD14" s="3" t="str">
        <f t="shared" ref="BD14" si="171">IF(OR(BD13=6,BD13=7,BD13=8),"＼","")</f>
        <v/>
      </c>
      <c r="BE14" s="3" t="str">
        <f t="shared" ref="BE14" si="172">IF(OR(BE13=6,BE13=7,BE13=8),"＼","")</f>
        <v/>
      </c>
      <c r="BF14" s="3" t="str">
        <f t="shared" ref="BF14" si="173">IF(OR(BF13=6,BF13=7,BF13=8),"＼","")</f>
        <v/>
      </c>
      <c r="BG14" s="3" t="str">
        <f t="shared" ref="BG14" si="174">IF(OR(BG13=6,BG13=7,BG13=8),"＼","")</f>
        <v>＼</v>
      </c>
      <c r="BH14" s="3" t="str">
        <f t="shared" ref="BH14" si="175">IF(OR(BH13=6,BH13=7,BH13=8),"＼","")</f>
        <v>＼</v>
      </c>
      <c r="BI14" s="3" t="str">
        <f t="shared" ref="BI14" si="176">IF(OR(BI13=6,BI13=7,BI13=8),"＼","")</f>
        <v>＼</v>
      </c>
      <c r="BJ14" s="3" t="str">
        <f t="shared" ref="BJ14" si="177">IF(OR(BJ13=6,BJ13=7,BJ13=8),"＼","")</f>
        <v/>
      </c>
      <c r="BK14" s="3" t="str">
        <f t="shared" ref="BK14" si="178">IF(OR(BK13=6,BK13=7,BK13=8),"＼","")</f>
        <v/>
      </c>
      <c r="BL14" s="3" t="str">
        <f t="shared" ref="BL14" si="179">IF(OR(BL13=6,BL13=7,BL13=8),"＼","")</f>
        <v/>
      </c>
      <c r="BM14" s="3" t="str">
        <f t="shared" ref="BM14" si="180">IF(OR(BM13=6,BM13=7,BM13=8),"＼","")</f>
        <v/>
      </c>
      <c r="BN14" s="3" t="str">
        <f t="shared" ref="BN14" si="181">IF(OR(BN13=6,BN13=7,BN13=8),"＼","")</f>
        <v>＼</v>
      </c>
      <c r="BO14" s="3" t="str">
        <f t="shared" ref="BO14" si="182">IF(OR(BO13=6,BO13=7,BO13=8),"＼","")</f>
        <v>＼</v>
      </c>
      <c r="BP14" s="3" t="str">
        <f t="shared" ref="BP14" si="183">IF(OR(BP13=6,BP13=7,BP13=8),"＼","")</f>
        <v/>
      </c>
      <c r="BQ14" s="3" t="str">
        <f t="shared" ref="BQ14" si="184">IF(OR(BQ13=6,BQ13=7,BQ13=8),"＼","")</f>
        <v/>
      </c>
      <c r="BR14" s="3" t="str">
        <f t="shared" ref="BR14" si="185">IF(OR(BR13=6,BR13=7,BR13=8),"＼","")</f>
        <v/>
      </c>
      <c r="BS14" s="3" t="str">
        <f t="shared" ref="BS14" si="186">IF(OR(BS13=6,BS13=7,BS13=8),"＼","")</f>
        <v/>
      </c>
      <c r="BT14" s="3" t="str">
        <f t="shared" ref="BT14" si="187">IF(OR(BT13=6,BT13=7,BT13=8),"＼","")</f>
        <v/>
      </c>
      <c r="BU14" s="3" t="str">
        <f t="shared" ref="BU14" si="188">IF(OR(BU13=6,BU13=7,BU13=8),"＼","")</f>
        <v>＼</v>
      </c>
      <c r="BV14" s="3" t="str">
        <f t="shared" ref="BV14" si="189">IF(OR(BV13=6,BV13=7,BV13=8),"＼","")</f>
        <v>＼</v>
      </c>
    </row>
    <row r="15" spans="1:75" ht="14.25" customHeight="1">
      <c r="A15" s="100"/>
      <c r="B15" s="23"/>
      <c r="C15" s="24">
        <f>DATE($AU$2,A16,1)</f>
        <v>42583</v>
      </c>
      <c r="D15" s="24">
        <f t="shared" ref="D15:AG15" si="190">C15+1</f>
        <v>42584</v>
      </c>
      <c r="E15" s="24">
        <f t="shared" si="190"/>
        <v>42585</v>
      </c>
      <c r="F15" s="24">
        <f t="shared" si="190"/>
        <v>42586</v>
      </c>
      <c r="G15" s="24">
        <f t="shared" si="190"/>
        <v>42587</v>
      </c>
      <c r="H15" s="24">
        <f t="shared" si="190"/>
        <v>42588</v>
      </c>
      <c r="I15" s="24">
        <f t="shared" si="190"/>
        <v>42589</v>
      </c>
      <c r="J15" s="24">
        <f t="shared" si="190"/>
        <v>42590</v>
      </c>
      <c r="K15" s="24">
        <f t="shared" si="190"/>
        <v>42591</v>
      </c>
      <c r="L15" s="24">
        <f t="shared" si="190"/>
        <v>42592</v>
      </c>
      <c r="M15" s="24">
        <f t="shared" si="190"/>
        <v>42593</v>
      </c>
      <c r="N15" s="24">
        <f t="shared" si="190"/>
        <v>42594</v>
      </c>
      <c r="O15" s="24">
        <f t="shared" si="190"/>
        <v>42595</v>
      </c>
      <c r="P15" s="24">
        <f t="shared" si="190"/>
        <v>42596</v>
      </c>
      <c r="Q15" s="24">
        <f t="shared" si="190"/>
        <v>42597</v>
      </c>
      <c r="R15" s="24">
        <f t="shared" si="190"/>
        <v>42598</v>
      </c>
      <c r="S15" s="24">
        <f t="shared" si="190"/>
        <v>42599</v>
      </c>
      <c r="T15" s="24">
        <f t="shared" si="190"/>
        <v>42600</v>
      </c>
      <c r="U15" s="24">
        <f t="shared" si="190"/>
        <v>42601</v>
      </c>
      <c r="V15" s="24">
        <f t="shared" si="190"/>
        <v>42602</v>
      </c>
      <c r="W15" s="24">
        <f t="shared" si="190"/>
        <v>42603</v>
      </c>
      <c r="X15" s="24">
        <f t="shared" si="190"/>
        <v>42604</v>
      </c>
      <c r="Y15" s="24">
        <f t="shared" si="190"/>
        <v>42605</v>
      </c>
      <c r="Z15" s="24">
        <f t="shared" si="190"/>
        <v>42606</v>
      </c>
      <c r="AA15" s="24">
        <f t="shared" si="190"/>
        <v>42607</v>
      </c>
      <c r="AB15" s="24">
        <f t="shared" si="190"/>
        <v>42608</v>
      </c>
      <c r="AC15" s="24">
        <f t="shared" si="190"/>
        <v>42609</v>
      </c>
      <c r="AD15" s="24">
        <f t="shared" si="190"/>
        <v>42610</v>
      </c>
      <c r="AE15" s="24">
        <f t="shared" si="190"/>
        <v>42611</v>
      </c>
      <c r="AF15" s="24">
        <f t="shared" si="190"/>
        <v>42612</v>
      </c>
      <c r="AG15" s="25">
        <f t="shared" si="190"/>
        <v>42613</v>
      </c>
      <c r="AH15" s="26"/>
      <c r="AI15" s="27"/>
      <c r="AJ15" s="27"/>
      <c r="AK15" s="101"/>
      <c r="AR15" s="3">
        <f>COUNTIF(祝祭日!$C$5:$C$61,C15)</f>
        <v>0</v>
      </c>
      <c r="AS15" s="3">
        <f>COUNTIF(祝祭日!$C$5:$C$61,D15)</f>
        <v>0</v>
      </c>
      <c r="AT15" s="3">
        <f>COUNTIF(祝祭日!$C$5:$C$61,E15)</f>
        <v>0</v>
      </c>
      <c r="AU15" s="3">
        <f>COUNTIF(祝祭日!$C$5:$C$61,F15)</f>
        <v>0</v>
      </c>
      <c r="AV15" s="3">
        <f>COUNTIF(祝祭日!$C$5:$C$61,G15)</f>
        <v>0</v>
      </c>
      <c r="AW15" s="3">
        <f>COUNTIF(祝祭日!$C$5:$C$61,H15)</f>
        <v>0</v>
      </c>
      <c r="AX15" s="3">
        <f>COUNTIF(祝祭日!$C$5:$C$61,I15)</f>
        <v>0</v>
      </c>
      <c r="AY15" s="3">
        <f>COUNTIF(祝祭日!$C$5:$C$61,J15)</f>
        <v>0</v>
      </c>
      <c r="AZ15" s="3">
        <f>COUNTIF(祝祭日!$C$5:$C$61,K15)</f>
        <v>0</v>
      </c>
      <c r="BA15" s="3">
        <f>COUNTIF(祝祭日!$C$5:$C$61,L15)</f>
        <v>0</v>
      </c>
      <c r="BB15" s="3">
        <f>COUNTIF(祝祭日!$C$5:$C$61,M15)</f>
        <v>1</v>
      </c>
      <c r="BC15" s="3">
        <f>COUNTIF(祝祭日!$C$5:$C$61,N15)</f>
        <v>0</v>
      </c>
      <c r="BD15" s="3">
        <f>COUNTIF(祝祭日!$C$5:$C$61,O15)</f>
        <v>0</v>
      </c>
      <c r="BE15" s="3">
        <f>COUNTIF(祝祭日!$C$5:$C$61,P15)</f>
        <v>0</v>
      </c>
      <c r="BF15" s="3">
        <f>COUNTIF(祝祭日!$C$5:$C$61,Q15)</f>
        <v>0</v>
      </c>
      <c r="BG15" s="3">
        <f>COUNTIF(祝祭日!$C$5:$C$61,R15)</f>
        <v>0</v>
      </c>
      <c r="BH15" s="3">
        <f>COUNTIF(祝祭日!$C$5:$C$61,S15)</f>
        <v>0</v>
      </c>
      <c r="BI15" s="3">
        <f>COUNTIF(祝祭日!$C$5:$C$61,T15)</f>
        <v>0</v>
      </c>
      <c r="BJ15" s="3">
        <f>COUNTIF(祝祭日!$C$5:$C$61,U15)</f>
        <v>0</v>
      </c>
      <c r="BK15" s="3">
        <f>COUNTIF(祝祭日!$C$5:$C$61,V15)</f>
        <v>0</v>
      </c>
      <c r="BL15" s="3">
        <f>COUNTIF(祝祭日!$C$5:$C$61,W15)</f>
        <v>0</v>
      </c>
      <c r="BM15" s="3">
        <f>COUNTIF(祝祭日!$C$5:$C$61,X15)</f>
        <v>0</v>
      </c>
      <c r="BN15" s="3">
        <f>COUNTIF(祝祭日!$C$5:$C$61,Y15)</f>
        <v>0</v>
      </c>
      <c r="BO15" s="3">
        <f>COUNTIF(祝祭日!$C$5:$C$61,Z15)</f>
        <v>0</v>
      </c>
      <c r="BP15" s="3">
        <f>COUNTIF(祝祭日!$C$5:$C$61,AA15)</f>
        <v>0</v>
      </c>
      <c r="BQ15" s="3">
        <f>COUNTIF(祝祭日!$C$5:$C$61,AB15)</f>
        <v>0</v>
      </c>
      <c r="BR15" s="3">
        <f>COUNTIF(祝祭日!$C$5:$C$61,AC15)</f>
        <v>0</v>
      </c>
      <c r="BS15" s="3">
        <f>COUNTIF(祝祭日!$C$5:$C$61,AD15)</f>
        <v>0</v>
      </c>
      <c r="BT15" s="3">
        <f>COUNTIF(祝祭日!$C$5:$C$61,AE15)</f>
        <v>0</v>
      </c>
      <c r="BU15" s="3">
        <f>COUNTIF(祝祭日!$C$5:$C$61,AF15)</f>
        <v>0</v>
      </c>
      <c r="BV15" s="3">
        <f>COUNTIF(祝祭日!$C$5:$C$61,AG15)</f>
        <v>0</v>
      </c>
    </row>
    <row r="16" spans="1:75" ht="14.25" customHeight="1">
      <c r="A16" s="245">
        <v>8</v>
      </c>
      <c r="B16" s="247" t="s">
        <v>2</v>
      </c>
      <c r="C16" s="18">
        <f t="shared" ref="C16:AG16" si="191">C15</f>
        <v>42583</v>
      </c>
      <c r="D16" s="18">
        <f t="shared" si="191"/>
        <v>42584</v>
      </c>
      <c r="E16" s="18">
        <f t="shared" si="191"/>
        <v>42585</v>
      </c>
      <c r="F16" s="18">
        <f t="shared" si="191"/>
        <v>42586</v>
      </c>
      <c r="G16" s="18">
        <f t="shared" si="191"/>
        <v>42587</v>
      </c>
      <c r="H16" s="18">
        <f t="shared" si="191"/>
        <v>42588</v>
      </c>
      <c r="I16" s="18">
        <f t="shared" si="191"/>
        <v>42589</v>
      </c>
      <c r="J16" s="18">
        <f t="shared" si="191"/>
        <v>42590</v>
      </c>
      <c r="K16" s="18">
        <f t="shared" si="191"/>
        <v>42591</v>
      </c>
      <c r="L16" s="18">
        <f t="shared" si="191"/>
        <v>42592</v>
      </c>
      <c r="M16" s="18">
        <f t="shared" si="191"/>
        <v>42593</v>
      </c>
      <c r="N16" s="18">
        <f t="shared" si="191"/>
        <v>42594</v>
      </c>
      <c r="O16" s="18">
        <f t="shared" si="191"/>
        <v>42595</v>
      </c>
      <c r="P16" s="18">
        <f t="shared" si="191"/>
        <v>42596</v>
      </c>
      <c r="Q16" s="18">
        <f t="shared" si="191"/>
        <v>42597</v>
      </c>
      <c r="R16" s="18">
        <f t="shared" si="191"/>
        <v>42598</v>
      </c>
      <c r="S16" s="18">
        <f t="shared" si="191"/>
        <v>42599</v>
      </c>
      <c r="T16" s="18">
        <f t="shared" si="191"/>
        <v>42600</v>
      </c>
      <c r="U16" s="18">
        <f t="shared" si="191"/>
        <v>42601</v>
      </c>
      <c r="V16" s="18">
        <f t="shared" si="191"/>
        <v>42602</v>
      </c>
      <c r="W16" s="18">
        <f t="shared" si="191"/>
        <v>42603</v>
      </c>
      <c r="X16" s="18">
        <f t="shared" si="191"/>
        <v>42604</v>
      </c>
      <c r="Y16" s="18">
        <f t="shared" si="191"/>
        <v>42605</v>
      </c>
      <c r="Z16" s="18">
        <f t="shared" si="191"/>
        <v>42606</v>
      </c>
      <c r="AA16" s="18">
        <f t="shared" si="191"/>
        <v>42607</v>
      </c>
      <c r="AB16" s="18">
        <f t="shared" si="191"/>
        <v>42608</v>
      </c>
      <c r="AC16" s="18">
        <f t="shared" si="191"/>
        <v>42609</v>
      </c>
      <c r="AD16" s="18">
        <f t="shared" si="191"/>
        <v>42610</v>
      </c>
      <c r="AE16" s="18">
        <f t="shared" si="191"/>
        <v>42611</v>
      </c>
      <c r="AF16" s="18">
        <f t="shared" si="191"/>
        <v>42612</v>
      </c>
      <c r="AG16" s="19">
        <f t="shared" si="191"/>
        <v>42613</v>
      </c>
      <c r="AH16" s="28"/>
      <c r="AI16" s="29"/>
      <c r="AJ16" s="29"/>
      <c r="AK16" s="102"/>
      <c r="AO16" s="4"/>
      <c r="AP16" s="4"/>
      <c r="AR16" s="3">
        <f>IF(AR15&gt;0,8,IF(COUNTIF(memo!$T$9:$T$44,C15)&gt;0,0.5,WEEKDAY(C15,2)))</f>
        <v>1</v>
      </c>
      <c r="AS16" s="3">
        <f>IF(AS15&gt;0,8,IF(COUNTIF(memo!$T$9:$T$44,D15)&gt;0,0.5,WEEKDAY(D15,2)))</f>
        <v>2</v>
      </c>
      <c r="AT16" s="3">
        <f>IF(AT15&gt;0,8,IF(COUNTIF(memo!$T$9:$T$44,E15)&gt;0,0.5,WEEKDAY(E15,2)))</f>
        <v>3</v>
      </c>
      <c r="AU16" s="3">
        <f>IF(AU15&gt;0,8,IF(COUNTIF(memo!$T$9:$T$44,F15)&gt;0,0.5,WEEKDAY(F15,2)))</f>
        <v>4</v>
      </c>
      <c r="AV16" s="3">
        <f>IF(AV15&gt;0,8,IF(COUNTIF(memo!$T$9:$T$44,G15)&gt;0,0.5,WEEKDAY(G15,2)))</f>
        <v>5</v>
      </c>
      <c r="AW16" s="3">
        <f>IF(AW15&gt;0,8,IF(COUNTIF(memo!$T$9:$T$44,H15)&gt;0,0.5,WEEKDAY(H15,2)))</f>
        <v>6</v>
      </c>
      <c r="AX16" s="3">
        <f>IF(AX15&gt;0,8,IF(COUNTIF(memo!$T$9:$T$44,I15)&gt;0,0.5,WEEKDAY(I15,2)))</f>
        <v>7</v>
      </c>
      <c r="AY16" s="3">
        <f>IF(AY15&gt;0,8,IF(COUNTIF(memo!$T$9:$T$44,J15)&gt;0,0.5,WEEKDAY(J15,2)))</f>
        <v>1</v>
      </c>
      <c r="AZ16" s="3">
        <f>IF(AZ15&gt;0,8,IF(COUNTIF(memo!$T$9:$T$44,K15)&gt;0,0.5,WEEKDAY(K15,2)))</f>
        <v>2</v>
      </c>
      <c r="BA16" s="3">
        <f>IF(BA15&gt;0,8,IF(COUNTIF(memo!$T$9:$T$44,L15)&gt;0,0.5,WEEKDAY(L15,2)))</f>
        <v>3</v>
      </c>
      <c r="BB16" s="3">
        <f>IF(BB15&gt;0,8,IF(COUNTIF(memo!$T$9:$T$44,M15)&gt;0,0.5,WEEKDAY(M15,2)))</f>
        <v>8</v>
      </c>
      <c r="BC16" s="3">
        <f>IF(BC15&gt;0,8,IF(COUNTIF(memo!$T$9:$T$44,N15)&gt;0,0.5,WEEKDAY(N15,2)))</f>
        <v>5</v>
      </c>
      <c r="BD16" s="3">
        <f>IF(BD15&gt;0,8,IF(COUNTIF(memo!$T$9:$T$44,O15)&gt;0,0.5,WEEKDAY(O15,2)))</f>
        <v>6</v>
      </c>
      <c r="BE16" s="3">
        <f>IF(BE15&gt;0,8,IF(COUNTIF(memo!$T$9:$T$44,P15)&gt;0,0.5,WEEKDAY(P15,2)))</f>
        <v>7</v>
      </c>
      <c r="BF16" s="3">
        <f>IF(BF15&gt;0,8,IF(COUNTIF(memo!$T$9:$T$44,Q15)&gt;0,0.5,WEEKDAY(Q15,2)))</f>
        <v>1</v>
      </c>
      <c r="BG16" s="3">
        <f>IF(BG15&gt;0,8,IF(COUNTIF(memo!$T$9:$T$44,R15)&gt;0,0.5,WEEKDAY(R15,2)))</f>
        <v>2</v>
      </c>
      <c r="BH16" s="3">
        <f>IF(BH15&gt;0,8,IF(COUNTIF(memo!$T$9:$T$44,S15)&gt;0,0.5,WEEKDAY(S15,2)))</f>
        <v>3</v>
      </c>
      <c r="BI16" s="3">
        <f>IF(BI15&gt;0,8,IF(COUNTIF(memo!$T$9:$T$44,T15)&gt;0,0.5,WEEKDAY(T15,2)))</f>
        <v>4</v>
      </c>
      <c r="BJ16" s="3">
        <f>IF(BJ15&gt;0,8,IF(COUNTIF(memo!$T$9:$T$44,U15)&gt;0,0.5,WEEKDAY(U15,2)))</f>
        <v>5</v>
      </c>
      <c r="BK16" s="3">
        <f>IF(BK15&gt;0,8,IF(COUNTIF(memo!$T$9:$T$44,V15)&gt;0,0.5,WEEKDAY(V15,2)))</f>
        <v>6</v>
      </c>
      <c r="BL16" s="3">
        <f>IF(BL15&gt;0,8,IF(COUNTIF(memo!$T$9:$T$44,W15)&gt;0,0.5,WEEKDAY(W15,2)))</f>
        <v>7</v>
      </c>
      <c r="BM16" s="3">
        <f>IF(BM15&gt;0,8,IF(COUNTIF(memo!$T$9:$T$44,X15)&gt;0,0.5,WEEKDAY(X15,2)))</f>
        <v>1</v>
      </c>
      <c r="BN16" s="3">
        <f>IF(BN15&gt;0,8,IF(COUNTIF(memo!$T$9:$T$44,Y15)&gt;0,0.5,WEEKDAY(Y15,2)))</f>
        <v>2</v>
      </c>
      <c r="BO16" s="3">
        <f>IF(BO15&gt;0,8,IF(COUNTIF(memo!$T$9:$T$44,Z15)&gt;0,0.5,WEEKDAY(Z15,2)))</f>
        <v>3</v>
      </c>
      <c r="BP16" s="3">
        <f>IF(BP15&gt;0,8,IF(COUNTIF(memo!$T$9:$T$44,AA15)&gt;0,0.5,WEEKDAY(AA15,2)))</f>
        <v>4</v>
      </c>
      <c r="BQ16" s="3">
        <f>IF(BQ15&gt;0,8,IF(COUNTIF(memo!$T$9:$T$44,AB15)&gt;0,0.5,WEEKDAY(AB15,2)))</f>
        <v>5</v>
      </c>
      <c r="BR16" s="3">
        <f>IF(BR15&gt;0,8,IF(COUNTIF(memo!$T$9:$T$44,AC15)&gt;0,0.5,WEEKDAY(AC15,2)))</f>
        <v>6</v>
      </c>
      <c r="BS16" s="3">
        <f>IF(BS15&gt;0,8,IF(COUNTIF(memo!$T$9:$T$44,AD15)&gt;0,0.5,WEEKDAY(AD15,2)))</f>
        <v>7</v>
      </c>
      <c r="BT16" s="3">
        <f>IF(BT15&gt;0,8,IF(COUNTIF(memo!$T$9:$T$44,AE15)&gt;0,0.5,WEEKDAY(AE15,2)))</f>
        <v>1</v>
      </c>
      <c r="BU16" s="3">
        <f>IF(BU15&gt;0,8,IF(COUNTIF(memo!$T$9:$T$44,AF15)&gt;0,0.5,WEEKDAY(AF15,2)))</f>
        <v>2</v>
      </c>
      <c r="BV16" s="3">
        <f>IF(BV15&gt;0,8,IF(COUNTIF(memo!$T$9:$T$44,AG15)&gt;0,0.5,WEEKDAY(AG15,2)))</f>
        <v>3</v>
      </c>
    </row>
    <row r="17" spans="1:74" ht="37.5" customHeight="1">
      <c r="A17" s="246"/>
      <c r="B17" s="248"/>
      <c r="C17" s="45" t="str">
        <f>IF(AR17="","",AR17)</f>
        <v/>
      </c>
      <c r="D17" s="45" t="str">
        <f t="shared" ref="D17" si="192">IF(AS17="","",AS17)</f>
        <v/>
      </c>
      <c r="E17" s="45" t="str">
        <f t="shared" ref="E17" si="193">IF(AT17="","",AT17)</f>
        <v/>
      </c>
      <c r="F17" s="45" t="str">
        <f t="shared" ref="F17" si="194">IF(AU17="","",AU17)</f>
        <v/>
      </c>
      <c r="G17" s="45" t="str">
        <f t="shared" ref="G17" si="195">IF(AV17="","",AV17)</f>
        <v/>
      </c>
      <c r="H17" s="45" t="str">
        <f t="shared" ref="H17" si="196">IF(AW17="","",AW17)</f>
        <v>＼</v>
      </c>
      <c r="I17" s="45" t="str">
        <f t="shared" ref="I17" si="197">IF(AX17="","",AX17)</f>
        <v>＼</v>
      </c>
      <c r="J17" s="45" t="str">
        <f t="shared" ref="J17" si="198">IF(AY17="","",AY17)</f>
        <v/>
      </c>
      <c r="K17" s="45" t="str">
        <f t="shared" ref="K17" si="199">IF(AZ17="","",AZ17)</f>
        <v/>
      </c>
      <c r="L17" s="45" t="str">
        <f t="shared" ref="L17" si="200">IF(BA17="","",BA17)</f>
        <v/>
      </c>
      <c r="M17" s="45" t="str">
        <f t="shared" ref="M17" si="201">IF(BB17="","",BB17)</f>
        <v>＼</v>
      </c>
      <c r="N17" s="45" t="str">
        <f t="shared" ref="N17" si="202">IF(BC17="","",BC17)</f>
        <v/>
      </c>
      <c r="O17" s="45" t="str">
        <f t="shared" ref="O17" si="203">IF(BD17="","",BD17)</f>
        <v>＼</v>
      </c>
      <c r="P17" s="45" t="str">
        <f t="shared" ref="P17" si="204">IF(BE17="","",BE17)</f>
        <v>＼</v>
      </c>
      <c r="Q17" s="45" t="str">
        <f t="shared" ref="Q17" si="205">IF(BF17="","",BF17)</f>
        <v/>
      </c>
      <c r="R17" s="45" t="str">
        <f t="shared" ref="R17" si="206">IF(BG17="","",BG17)</f>
        <v/>
      </c>
      <c r="S17" s="45" t="str">
        <f t="shared" ref="S17" si="207">IF(BH17="","",BH17)</f>
        <v/>
      </c>
      <c r="T17" s="45" t="str">
        <f t="shared" ref="T17" si="208">IF(BI17="","",BI17)</f>
        <v/>
      </c>
      <c r="U17" s="45" t="str">
        <f t="shared" ref="U17" si="209">IF(BJ17="","",BJ17)</f>
        <v/>
      </c>
      <c r="V17" s="45" t="str">
        <f t="shared" ref="V17" si="210">IF(BK17="","",BK17)</f>
        <v>＼</v>
      </c>
      <c r="W17" s="45" t="str">
        <f t="shared" ref="W17" si="211">IF(BL17="","",BL17)</f>
        <v>＼</v>
      </c>
      <c r="X17" s="45" t="str">
        <f t="shared" ref="X17" si="212">IF(BM17="","",BM17)</f>
        <v/>
      </c>
      <c r="Y17" s="45" t="str">
        <f t="shared" ref="Y17" si="213">IF(BN17="","",BN17)</f>
        <v/>
      </c>
      <c r="Z17" s="45" t="str">
        <f t="shared" ref="Z17" si="214">IF(BO17="","",BO17)</f>
        <v/>
      </c>
      <c r="AA17" s="45" t="str">
        <f t="shared" ref="AA17" si="215">IF(BP17="","",BP17)</f>
        <v/>
      </c>
      <c r="AB17" s="45" t="str">
        <f t="shared" ref="AB17" si="216">IF(BQ17="","",BQ17)</f>
        <v/>
      </c>
      <c r="AC17" s="45" t="str">
        <f t="shared" ref="AC17" si="217">IF(BR17="","",BR17)</f>
        <v>＼</v>
      </c>
      <c r="AD17" s="45" t="str">
        <f t="shared" ref="AD17" si="218">IF(BS17="","",BS17)</f>
        <v>＼</v>
      </c>
      <c r="AE17" s="45" t="str">
        <f t="shared" ref="AE17" si="219">IF(BT17="","",BT17)</f>
        <v/>
      </c>
      <c r="AF17" s="45" t="str">
        <f t="shared" ref="AF17" si="220">IF(BU17="","",BU17)</f>
        <v/>
      </c>
      <c r="AG17" s="45" t="str">
        <f t="shared" ref="AG17" si="221">IF(BV17="","",BV17)</f>
        <v/>
      </c>
      <c r="AH17" s="22"/>
      <c r="AI17" s="21"/>
      <c r="AJ17" s="21"/>
      <c r="AK17" s="75"/>
      <c r="AO17" s="4"/>
      <c r="AP17" s="4"/>
      <c r="AR17" s="3" t="str">
        <f>IF(OR(AR16=6,AR16=7,AR16=8),"＼","")</f>
        <v/>
      </c>
      <c r="AS17" s="3" t="str">
        <f t="shared" ref="AS17" si="222">IF(OR(AS16=6,AS16=7,AS16=8),"＼","")</f>
        <v/>
      </c>
      <c r="AT17" s="3" t="str">
        <f t="shared" ref="AT17" si="223">IF(OR(AT16=6,AT16=7,AT16=8),"＼","")</f>
        <v/>
      </c>
      <c r="AU17" s="3" t="str">
        <f t="shared" ref="AU17" si="224">IF(OR(AU16=6,AU16=7,AU16=8),"＼","")</f>
        <v/>
      </c>
      <c r="AV17" s="3" t="str">
        <f t="shared" ref="AV17" si="225">IF(OR(AV16=6,AV16=7,AV16=8),"＼","")</f>
        <v/>
      </c>
      <c r="AW17" s="3" t="str">
        <f t="shared" ref="AW17" si="226">IF(OR(AW16=6,AW16=7,AW16=8),"＼","")</f>
        <v>＼</v>
      </c>
      <c r="AX17" s="3" t="str">
        <f t="shared" ref="AX17" si="227">IF(OR(AX16=6,AX16=7,AX16=8),"＼","")</f>
        <v>＼</v>
      </c>
      <c r="AY17" s="3" t="str">
        <f t="shared" ref="AY17" si="228">IF(OR(AY16=6,AY16=7,AY16=8),"＼","")</f>
        <v/>
      </c>
      <c r="AZ17" s="3" t="str">
        <f t="shared" ref="AZ17" si="229">IF(OR(AZ16=6,AZ16=7,AZ16=8),"＼","")</f>
        <v/>
      </c>
      <c r="BA17" s="3" t="str">
        <f t="shared" ref="BA17" si="230">IF(OR(BA16=6,BA16=7,BA16=8),"＼","")</f>
        <v/>
      </c>
      <c r="BB17" s="3" t="str">
        <f t="shared" ref="BB17" si="231">IF(OR(BB16=6,BB16=7,BB16=8),"＼","")</f>
        <v>＼</v>
      </c>
      <c r="BC17" s="3" t="str">
        <f t="shared" ref="BC17" si="232">IF(OR(BC16=6,BC16=7,BC16=8),"＼","")</f>
        <v/>
      </c>
      <c r="BD17" s="3" t="str">
        <f t="shared" ref="BD17" si="233">IF(OR(BD16=6,BD16=7,BD16=8),"＼","")</f>
        <v>＼</v>
      </c>
      <c r="BE17" s="3" t="str">
        <f t="shared" ref="BE17" si="234">IF(OR(BE16=6,BE16=7,BE16=8),"＼","")</f>
        <v>＼</v>
      </c>
      <c r="BF17" s="3" t="str">
        <f t="shared" ref="BF17" si="235">IF(OR(BF16=6,BF16=7,BF16=8),"＼","")</f>
        <v/>
      </c>
      <c r="BG17" s="3" t="str">
        <f t="shared" ref="BG17" si="236">IF(OR(BG16=6,BG16=7,BG16=8),"＼","")</f>
        <v/>
      </c>
      <c r="BH17" s="3" t="str">
        <f t="shared" ref="BH17" si="237">IF(OR(BH16=6,BH16=7,BH16=8),"＼","")</f>
        <v/>
      </c>
      <c r="BI17" s="3" t="str">
        <f t="shared" ref="BI17" si="238">IF(OR(BI16=6,BI16=7,BI16=8),"＼","")</f>
        <v/>
      </c>
      <c r="BJ17" s="3" t="str">
        <f t="shared" ref="BJ17" si="239">IF(OR(BJ16=6,BJ16=7,BJ16=8),"＼","")</f>
        <v/>
      </c>
      <c r="BK17" s="3" t="str">
        <f t="shared" ref="BK17" si="240">IF(OR(BK16=6,BK16=7,BK16=8),"＼","")</f>
        <v>＼</v>
      </c>
      <c r="BL17" s="3" t="str">
        <f t="shared" ref="BL17" si="241">IF(OR(BL16=6,BL16=7,BL16=8),"＼","")</f>
        <v>＼</v>
      </c>
      <c r="BM17" s="3" t="str">
        <f t="shared" ref="BM17" si="242">IF(OR(BM16=6,BM16=7,BM16=8),"＼","")</f>
        <v/>
      </c>
      <c r="BN17" s="3" t="str">
        <f t="shared" ref="BN17" si="243">IF(OR(BN16=6,BN16=7,BN16=8),"＼","")</f>
        <v/>
      </c>
      <c r="BO17" s="3" t="str">
        <f t="shared" ref="BO17" si="244">IF(OR(BO16=6,BO16=7,BO16=8),"＼","")</f>
        <v/>
      </c>
      <c r="BP17" s="3" t="str">
        <f t="shared" ref="BP17" si="245">IF(OR(BP16=6,BP16=7,BP16=8),"＼","")</f>
        <v/>
      </c>
      <c r="BQ17" s="3" t="str">
        <f t="shared" ref="BQ17" si="246">IF(OR(BQ16=6,BQ16=7,BQ16=8),"＼","")</f>
        <v/>
      </c>
      <c r="BR17" s="3" t="str">
        <f t="shared" ref="BR17" si="247">IF(OR(BR16=6,BR16=7,BR16=8),"＼","")</f>
        <v>＼</v>
      </c>
      <c r="BS17" s="3" t="str">
        <f t="shared" ref="BS17" si="248">IF(OR(BS16=6,BS16=7,BS16=8),"＼","")</f>
        <v>＼</v>
      </c>
      <c r="BT17" s="3" t="str">
        <f t="shared" ref="BT17" si="249">IF(OR(BT16=6,BT16=7,BT16=8),"＼","")</f>
        <v/>
      </c>
      <c r="BU17" s="3" t="str">
        <f t="shared" ref="BU17" si="250">IF(OR(BU16=6,BU16=7,BU16=8),"＼","")</f>
        <v/>
      </c>
      <c r="BV17" s="3" t="str">
        <f t="shared" ref="BV17" si="251">IF(OR(BV16=6,BV16=7,BV16=8),"＼","")</f>
        <v/>
      </c>
    </row>
    <row r="18" spans="1:74" ht="14.25" customHeight="1">
      <c r="A18" s="100"/>
      <c r="B18" s="23"/>
      <c r="C18" s="24">
        <f>DATE($AU$2,A19,1)</f>
        <v>42614</v>
      </c>
      <c r="D18" s="24">
        <f t="shared" ref="D18:AF18" si="252">C18+1</f>
        <v>42615</v>
      </c>
      <c r="E18" s="24">
        <f t="shared" si="252"/>
        <v>42616</v>
      </c>
      <c r="F18" s="24">
        <f t="shared" si="252"/>
        <v>42617</v>
      </c>
      <c r="G18" s="24">
        <f t="shared" si="252"/>
        <v>42618</v>
      </c>
      <c r="H18" s="24">
        <f t="shared" si="252"/>
        <v>42619</v>
      </c>
      <c r="I18" s="24">
        <f t="shared" si="252"/>
        <v>42620</v>
      </c>
      <c r="J18" s="24">
        <f t="shared" si="252"/>
        <v>42621</v>
      </c>
      <c r="K18" s="24">
        <f t="shared" si="252"/>
        <v>42622</v>
      </c>
      <c r="L18" s="24">
        <f t="shared" si="252"/>
        <v>42623</v>
      </c>
      <c r="M18" s="24">
        <f t="shared" si="252"/>
        <v>42624</v>
      </c>
      <c r="N18" s="24">
        <f t="shared" si="252"/>
        <v>42625</v>
      </c>
      <c r="O18" s="24">
        <f t="shared" si="252"/>
        <v>42626</v>
      </c>
      <c r="P18" s="24">
        <f t="shared" si="252"/>
        <v>42627</v>
      </c>
      <c r="Q18" s="24">
        <f t="shared" si="252"/>
        <v>42628</v>
      </c>
      <c r="R18" s="24">
        <f t="shared" si="252"/>
        <v>42629</v>
      </c>
      <c r="S18" s="24">
        <f t="shared" si="252"/>
        <v>42630</v>
      </c>
      <c r="T18" s="24">
        <f t="shared" si="252"/>
        <v>42631</v>
      </c>
      <c r="U18" s="24">
        <f t="shared" si="252"/>
        <v>42632</v>
      </c>
      <c r="V18" s="24">
        <f t="shared" si="252"/>
        <v>42633</v>
      </c>
      <c r="W18" s="24">
        <f t="shared" si="252"/>
        <v>42634</v>
      </c>
      <c r="X18" s="24">
        <f t="shared" si="252"/>
        <v>42635</v>
      </c>
      <c r="Y18" s="24">
        <f t="shared" si="252"/>
        <v>42636</v>
      </c>
      <c r="Z18" s="24">
        <f t="shared" si="252"/>
        <v>42637</v>
      </c>
      <c r="AA18" s="24">
        <f t="shared" si="252"/>
        <v>42638</v>
      </c>
      <c r="AB18" s="24">
        <f t="shared" si="252"/>
        <v>42639</v>
      </c>
      <c r="AC18" s="24">
        <f t="shared" si="252"/>
        <v>42640</v>
      </c>
      <c r="AD18" s="24">
        <f t="shared" si="252"/>
        <v>42641</v>
      </c>
      <c r="AE18" s="24">
        <f t="shared" si="252"/>
        <v>42642</v>
      </c>
      <c r="AF18" s="24">
        <f t="shared" si="252"/>
        <v>42643</v>
      </c>
      <c r="AG18" s="25"/>
      <c r="AH18" s="26"/>
      <c r="AI18" s="27"/>
      <c r="AJ18" s="27"/>
      <c r="AK18" s="101"/>
      <c r="AR18" s="3">
        <f>COUNTIF(祝祭日!$C$5:$C$61,C18)</f>
        <v>0</v>
      </c>
      <c r="AS18" s="3">
        <f>COUNTIF(祝祭日!$C$5:$C$61,D18)</f>
        <v>0</v>
      </c>
      <c r="AT18" s="3">
        <f>COUNTIF(祝祭日!$C$5:$C$61,E18)</f>
        <v>0</v>
      </c>
      <c r="AU18" s="3">
        <f>COUNTIF(祝祭日!$C$5:$C$61,F18)</f>
        <v>0</v>
      </c>
      <c r="AV18" s="3">
        <f>COUNTIF(祝祭日!$C$5:$C$61,G18)</f>
        <v>0</v>
      </c>
      <c r="AW18" s="3">
        <f>COUNTIF(祝祭日!$C$5:$C$61,H18)</f>
        <v>0</v>
      </c>
      <c r="AX18" s="3">
        <f>COUNTIF(祝祭日!$C$5:$C$61,I18)</f>
        <v>0</v>
      </c>
      <c r="AY18" s="3">
        <f>COUNTIF(祝祭日!$C$5:$C$61,J18)</f>
        <v>0</v>
      </c>
      <c r="AZ18" s="3">
        <f>COUNTIF(祝祭日!$C$5:$C$61,K18)</f>
        <v>0</v>
      </c>
      <c r="BA18" s="3">
        <f>COUNTIF(祝祭日!$C$5:$C$61,L18)</f>
        <v>0</v>
      </c>
      <c r="BB18" s="3">
        <f>COUNTIF(祝祭日!$C$5:$C$61,M18)</f>
        <v>0</v>
      </c>
      <c r="BC18" s="3">
        <f>COUNTIF(祝祭日!$C$5:$C$61,N18)</f>
        <v>0</v>
      </c>
      <c r="BD18" s="3">
        <f>COUNTIF(祝祭日!$C$5:$C$61,O18)</f>
        <v>0</v>
      </c>
      <c r="BE18" s="3">
        <f>COUNTIF(祝祭日!$C$5:$C$61,P18)</f>
        <v>0</v>
      </c>
      <c r="BF18" s="3">
        <f>COUNTIF(祝祭日!$C$5:$C$61,Q18)</f>
        <v>0</v>
      </c>
      <c r="BG18" s="3">
        <f>COUNTIF(祝祭日!$C$5:$C$61,R18)</f>
        <v>0</v>
      </c>
      <c r="BH18" s="3">
        <f>COUNTIF(祝祭日!$C$5:$C$61,S18)</f>
        <v>0</v>
      </c>
      <c r="BI18" s="3">
        <f>COUNTIF(祝祭日!$C$5:$C$61,T18)</f>
        <v>0</v>
      </c>
      <c r="BJ18" s="3">
        <f>COUNTIF(祝祭日!$C$5:$C$61,U18)</f>
        <v>1</v>
      </c>
      <c r="BK18" s="3">
        <f>COUNTIF(祝祭日!$C$5:$C$61,V18)</f>
        <v>0</v>
      </c>
      <c r="BL18" s="3">
        <f>COUNTIF(祝祭日!$C$5:$C$61,W18)</f>
        <v>0</v>
      </c>
      <c r="BM18" s="3">
        <f>COUNTIF(祝祭日!$C$5:$C$61,X18)</f>
        <v>1</v>
      </c>
      <c r="BN18" s="3">
        <f>COUNTIF(祝祭日!$C$5:$C$61,Y18)</f>
        <v>0</v>
      </c>
      <c r="BO18" s="3">
        <f>COUNTIF(祝祭日!$C$5:$C$61,Z18)</f>
        <v>0</v>
      </c>
      <c r="BP18" s="3">
        <f>COUNTIF(祝祭日!$C$5:$C$61,AA18)</f>
        <v>0</v>
      </c>
      <c r="BQ18" s="3">
        <f>COUNTIF(祝祭日!$C$5:$C$61,AB18)</f>
        <v>0</v>
      </c>
      <c r="BR18" s="3">
        <f>COUNTIF(祝祭日!$C$5:$C$61,AC18)</f>
        <v>0</v>
      </c>
      <c r="BS18" s="3">
        <f>COUNTIF(祝祭日!$C$5:$C$61,AD18)</f>
        <v>0</v>
      </c>
      <c r="BT18" s="3">
        <f>COUNTIF(祝祭日!$C$5:$C$61,AE18)</f>
        <v>0</v>
      </c>
      <c r="BU18" s="3">
        <f>COUNTIF(祝祭日!$C$5:$C$61,AF18)</f>
        <v>0</v>
      </c>
    </row>
    <row r="19" spans="1:74" ht="14.25" customHeight="1">
      <c r="A19" s="245">
        <v>9</v>
      </c>
      <c r="B19" s="247" t="s">
        <v>2</v>
      </c>
      <c r="C19" s="18">
        <f t="shared" ref="C19:AF19" si="253">C18</f>
        <v>42614</v>
      </c>
      <c r="D19" s="18">
        <f t="shared" si="253"/>
        <v>42615</v>
      </c>
      <c r="E19" s="18">
        <f t="shared" si="253"/>
        <v>42616</v>
      </c>
      <c r="F19" s="18">
        <f t="shared" si="253"/>
        <v>42617</v>
      </c>
      <c r="G19" s="18">
        <f t="shared" si="253"/>
        <v>42618</v>
      </c>
      <c r="H19" s="18">
        <f t="shared" si="253"/>
        <v>42619</v>
      </c>
      <c r="I19" s="18">
        <f t="shared" si="253"/>
        <v>42620</v>
      </c>
      <c r="J19" s="18">
        <f t="shared" si="253"/>
        <v>42621</v>
      </c>
      <c r="K19" s="18">
        <f t="shared" si="253"/>
        <v>42622</v>
      </c>
      <c r="L19" s="18">
        <f t="shared" si="253"/>
        <v>42623</v>
      </c>
      <c r="M19" s="18">
        <f t="shared" si="253"/>
        <v>42624</v>
      </c>
      <c r="N19" s="18">
        <f t="shared" si="253"/>
        <v>42625</v>
      </c>
      <c r="O19" s="18">
        <f t="shared" si="253"/>
        <v>42626</v>
      </c>
      <c r="P19" s="18">
        <f t="shared" si="253"/>
        <v>42627</v>
      </c>
      <c r="Q19" s="18">
        <f t="shared" si="253"/>
        <v>42628</v>
      </c>
      <c r="R19" s="18">
        <f t="shared" si="253"/>
        <v>42629</v>
      </c>
      <c r="S19" s="18">
        <f t="shared" si="253"/>
        <v>42630</v>
      </c>
      <c r="T19" s="18">
        <f t="shared" si="253"/>
        <v>42631</v>
      </c>
      <c r="U19" s="18">
        <f t="shared" si="253"/>
        <v>42632</v>
      </c>
      <c r="V19" s="18">
        <f t="shared" si="253"/>
        <v>42633</v>
      </c>
      <c r="W19" s="18">
        <f t="shared" si="253"/>
        <v>42634</v>
      </c>
      <c r="X19" s="18">
        <f t="shared" si="253"/>
        <v>42635</v>
      </c>
      <c r="Y19" s="18">
        <f t="shared" si="253"/>
        <v>42636</v>
      </c>
      <c r="Z19" s="18">
        <f t="shared" si="253"/>
        <v>42637</v>
      </c>
      <c r="AA19" s="18">
        <f t="shared" si="253"/>
        <v>42638</v>
      </c>
      <c r="AB19" s="18">
        <f t="shared" si="253"/>
        <v>42639</v>
      </c>
      <c r="AC19" s="18">
        <f t="shared" si="253"/>
        <v>42640</v>
      </c>
      <c r="AD19" s="18">
        <f t="shared" si="253"/>
        <v>42641</v>
      </c>
      <c r="AE19" s="18">
        <f t="shared" si="253"/>
        <v>42642</v>
      </c>
      <c r="AF19" s="18">
        <f t="shared" si="253"/>
        <v>42643</v>
      </c>
      <c r="AG19" s="20"/>
      <c r="AH19" s="28"/>
      <c r="AI19" s="29"/>
      <c r="AJ19" s="29"/>
      <c r="AK19" s="102"/>
      <c r="AO19" s="4"/>
      <c r="AP19" s="4"/>
      <c r="AR19" s="3">
        <f>IF(AR18&gt;0,8,IF(COUNTIF(memo!$T$9:$T$44,C18)&gt;0,0.5,WEEKDAY(C18,2)))</f>
        <v>4</v>
      </c>
      <c r="AS19" s="3">
        <f>IF(AS18&gt;0,8,IF(COUNTIF(memo!$T$9:$T$44,D18)&gt;0,0.5,WEEKDAY(D18,2)))</f>
        <v>5</v>
      </c>
      <c r="AT19" s="3">
        <f>IF(AT18&gt;0,8,IF(COUNTIF(memo!$T$9:$T$44,E18)&gt;0,0.5,WEEKDAY(E18,2)))</f>
        <v>6</v>
      </c>
      <c r="AU19" s="3">
        <f>IF(AU18&gt;0,8,IF(COUNTIF(memo!$T$9:$T$44,F18)&gt;0,0.5,WEEKDAY(F18,2)))</f>
        <v>7</v>
      </c>
      <c r="AV19" s="3">
        <f>IF(AV18&gt;0,8,IF(COUNTIF(memo!$T$9:$T$44,G18)&gt;0,0.5,WEEKDAY(G18,2)))</f>
        <v>1</v>
      </c>
      <c r="AW19" s="3">
        <f>IF(AW18&gt;0,8,IF(COUNTIF(memo!$T$9:$T$44,H18)&gt;0,0.5,WEEKDAY(H18,2)))</f>
        <v>2</v>
      </c>
      <c r="AX19" s="3">
        <f>IF(AX18&gt;0,8,IF(COUNTIF(memo!$T$9:$T$44,I18)&gt;0,0.5,WEEKDAY(I18,2)))</f>
        <v>3</v>
      </c>
      <c r="AY19" s="3">
        <f>IF(AY18&gt;0,8,IF(COUNTIF(memo!$T$9:$T$44,J18)&gt;0,0.5,WEEKDAY(J18,2)))</f>
        <v>4</v>
      </c>
      <c r="AZ19" s="3">
        <f>IF(AZ18&gt;0,8,IF(COUNTIF(memo!$T$9:$T$44,K18)&gt;0,0.5,WEEKDAY(K18,2)))</f>
        <v>5</v>
      </c>
      <c r="BA19" s="3">
        <f>IF(BA18&gt;0,8,IF(COUNTIF(memo!$T$9:$T$44,L18)&gt;0,0.5,WEEKDAY(L18,2)))</f>
        <v>6</v>
      </c>
      <c r="BB19" s="3">
        <f>IF(BB18&gt;0,8,IF(COUNTIF(memo!$T$9:$T$44,M18)&gt;0,0.5,WEEKDAY(M18,2)))</f>
        <v>7</v>
      </c>
      <c r="BC19" s="3">
        <f>IF(BC18&gt;0,8,IF(COUNTIF(memo!$T$9:$T$44,N18)&gt;0,0.5,WEEKDAY(N18,2)))</f>
        <v>1</v>
      </c>
      <c r="BD19" s="3">
        <f>IF(BD18&gt;0,8,IF(COUNTIF(memo!$T$9:$T$44,O18)&gt;0,0.5,WEEKDAY(O18,2)))</f>
        <v>2</v>
      </c>
      <c r="BE19" s="3">
        <f>IF(BE18&gt;0,8,IF(COUNTIF(memo!$T$9:$T$44,P18)&gt;0,0.5,WEEKDAY(P18,2)))</f>
        <v>3</v>
      </c>
      <c r="BF19" s="3">
        <f>IF(BF18&gt;0,8,IF(COUNTIF(memo!$T$9:$T$44,Q18)&gt;0,0.5,WEEKDAY(Q18,2)))</f>
        <v>4</v>
      </c>
      <c r="BG19" s="3">
        <f>IF(BG18&gt;0,8,IF(COUNTIF(memo!$T$9:$T$44,R18)&gt;0,0.5,WEEKDAY(R18,2)))</f>
        <v>5</v>
      </c>
      <c r="BH19" s="3">
        <f>IF(BH18&gt;0,8,IF(COUNTIF(memo!$T$9:$T$44,S18)&gt;0,0.5,WEEKDAY(S18,2)))</f>
        <v>6</v>
      </c>
      <c r="BI19" s="3">
        <f>IF(BI18&gt;0,8,IF(COUNTIF(memo!$T$9:$T$44,T18)&gt;0,0.5,WEEKDAY(T18,2)))</f>
        <v>7</v>
      </c>
      <c r="BJ19" s="3">
        <f>IF(BJ18&gt;0,8,IF(COUNTIF(memo!$T$9:$T$44,U18)&gt;0,0.5,WEEKDAY(U18,2)))</f>
        <v>8</v>
      </c>
      <c r="BK19" s="3">
        <f>IF(BK18&gt;0,8,IF(COUNTIF(memo!$T$9:$T$44,V18)&gt;0,0.5,WEEKDAY(V18,2)))</f>
        <v>2</v>
      </c>
      <c r="BL19" s="3">
        <f>IF(BL18&gt;0,8,IF(COUNTIF(memo!$T$9:$T$44,W18)&gt;0,0.5,WEEKDAY(W18,2)))</f>
        <v>3</v>
      </c>
      <c r="BM19" s="3">
        <f>IF(BM18&gt;0,8,IF(COUNTIF(memo!$T$9:$T$44,X18)&gt;0,0.5,WEEKDAY(X18,2)))</f>
        <v>8</v>
      </c>
      <c r="BN19" s="3">
        <f>IF(BN18&gt;0,8,IF(COUNTIF(memo!$T$9:$T$44,Y18)&gt;0,0.5,WEEKDAY(Y18,2)))</f>
        <v>5</v>
      </c>
      <c r="BO19" s="3">
        <f>IF(BO18&gt;0,8,IF(COUNTIF(memo!$T$9:$T$44,Z18)&gt;0,0.5,WEEKDAY(Z18,2)))</f>
        <v>6</v>
      </c>
      <c r="BP19" s="3">
        <f>IF(BP18&gt;0,8,IF(COUNTIF(memo!$T$9:$T$44,AA18)&gt;0,0.5,WEEKDAY(AA18,2)))</f>
        <v>7</v>
      </c>
      <c r="BQ19" s="3">
        <f>IF(BQ18&gt;0,8,IF(COUNTIF(memo!$T$9:$T$44,AB18)&gt;0,0.5,WEEKDAY(AB18,2)))</f>
        <v>1</v>
      </c>
      <c r="BR19" s="3">
        <f>IF(BR18&gt;0,8,IF(COUNTIF(memo!$T$9:$T$44,AC18)&gt;0,0.5,WEEKDAY(AC18,2)))</f>
        <v>2</v>
      </c>
      <c r="BS19" s="3">
        <f>IF(BS18&gt;0,8,IF(COUNTIF(memo!$T$9:$T$44,AD18)&gt;0,0.5,WEEKDAY(AD18,2)))</f>
        <v>3</v>
      </c>
      <c r="BT19" s="3">
        <f>IF(BT18&gt;0,8,IF(COUNTIF(memo!$T$9:$T$44,AE18)&gt;0,0.5,WEEKDAY(AE18,2)))</f>
        <v>4</v>
      </c>
      <c r="BU19" s="3">
        <f>IF(BU18&gt;0,8,IF(COUNTIF(memo!$T$9:$T$44,AF18)&gt;0,0.5,WEEKDAY(AF18,2)))</f>
        <v>5</v>
      </c>
    </row>
    <row r="20" spans="1:74" ht="37.5" customHeight="1">
      <c r="A20" s="246"/>
      <c r="B20" s="248"/>
      <c r="C20" s="45" t="str">
        <f>IF(AR20="","",AR20)</f>
        <v/>
      </c>
      <c r="D20" s="45" t="str">
        <f t="shared" ref="D20" si="254">IF(AS20="","",AS20)</f>
        <v/>
      </c>
      <c r="E20" s="45" t="str">
        <f t="shared" ref="E20" si="255">IF(AT20="","",AT20)</f>
        <v>＼</v>
      </c>
      <c r="F20" s="45" t="str">
        <f t="shared" ref="F20" si="256">IF(AU20="","",AU20)</f>
        <v>＼</v>
      </c>
      <c r="G20" s="45" t="str">
        <f t="shared" ref="G20" si="257">IF(AV20="","",AV20)</f>
        <v/>
      </c>
      <c r="H20" s="45" t="str">
        <f t="shared" ref="H20" si="258">IF(AW20="","",AW20)</f>
        <v/>
      </c>
      <c r="I20" s="45" t="str">
        <f t="shared" ref="I20" si="259">IF(AX20="","",AX20)</f>
        <v/>
      </c>
      <c r="J20" s="45" t="str">
        <f t="shared" ref="J20" si="260">IF(AY20="","",AY20)</f>
        <v/>
      </c>
      <c r="K20" s="45" t="str">
        <f t="shared" ref="K20" si="261">IF(AZ20="","",AZ20)</f>
        <v/>
      </c>
      <c r="L20" s="45" t="str">
        <f t="shared" ref="L20" si="262">IF(BA20="","",BA20)</f>
        <v>＼</v>
      </c>
      <c r="M20" s="45" t="str">
        <f t="shared" ref="M20" si="263">IF(BB20="","",BB20)</f>
        <v>＼</v>
      </c>
      <c r="N20" s="45" t="str">
        <f t="shared" ref="N20" si="264">IF(BC20="","",BC20)</f>
        <v/>
      </c>
      <c r="O20" s="45" t="str">
        <f t="shared" ref="O20" si="265">IF(BD20="","",BD20)</f>
        <v/>
      </c>
      <c r="P20" s="45" t="str">
        <f t="shared" ref="P20" si="266">IF(BE20="","",BE20)</f>
        <v/>
      </c>
      <c r="Q20" s="45" t="str">
        <f t="shared" ref="Q20" si="267">IF(BF20="","",BF20)</f>
        <v/>
      </c>
      <c r="R20" s="45" t="str">
        <f t="shared" ref="R20" si="268">IF(BG20="","",BG20)</f>
        <v/>
      </c>
      <c r="S20" s="45" t="str">
        <f t="shared" ref="S20" si="269">IF(BH20="","",BH20)</f>
        <v>＼</v>
      </c>
      <c r="T20" s="45" t="str">
        <f t="shared" ref="T20" si="270">IF(BI20="","",BI20)</f>
        <v>＼</v>
      </c>
      <c r="U20" s="45" t="str">
        <f t="shared" ref="U20" si="271">IF(BJ20="","",BJ20)</f>
        <v>＼</v>
      </c>
      <c r="V20" s="45" t="str">
        <f t="shared" ref="V20" si="272">IF(BK20="","",BK20)</f>
        <v/>
      </c>
      <c r="W20" s="45" t="str">
        <f t="shared" ref="W20" si="273">IF(BL20="","",BL20)</f>
        <v/>
      </c>
      <c r="X20" s="45" t="str">
        <f t="shared" ref="X20" si="274">IF(BM20="","",BM20)</f>
        <v>＼</v>
      </c>
      <c r="Y20" s="45" t="str">
        <f t="shared" ref="Y20" si="275">IF(BN20="","",BN20)</f>
        <v/>
      </c>
      <c r="Z20" s="45" t="str">
        <f t="shared" ref="Z20" si="276">IF(BO20="","",BO20)</f>
        <v>＼</v>
      </c>
      <c r="AA20" s="45" t="str">
        <f t="shared" ref="AA20" si="277">IF(BP20="","",BP20)</f>
        <v>＼</v>
      </c>
      <c r="AB20" s="45" t="str">
        <f t="shared" ref="AB20" si="278">IF(BQ20="","",BQ20)</f>
        <v/>
      </c>
      <c r="AC20" s="45" t="str">
        <f t="shared" ref="AC20" si="279">IF(BR20="","",BR20)</f>
        <v/>
      </c>
      <c r="AD20" s="45" t="str">
        <f t="shared" ref="AD20" si="280">IF(BS20="","",BS20)</f>
        <v/>
      </c>
      <c r="AE20" s="45" t="str">
        <f t="shared" ref="AE20" si="281">IF(BT20="","",BT20)</f>
        <v/>
      </c>
      <c r="AF20" s="45" t="str">
        <f t="shared" ref="AF20" si="282">IF(BU20="","",BU20)</f>
        <v/>
      </c>
      <c r="AG20" s="45" t="str">
        <f t="shared" ref="AG20" si="283">IF(BV20="","",BV20)</f>
        <v/>
      </c>
      <c r="AH20" s="22"/>
      <c r="AI20" s="21"/>
      <c r="AJ20" s="21"/>
      <c r="AK20" s="75"/>
      <c r="AO20" s="4"/>
      <c r="AP20" s="4"/>
      <c r="AR20" s="3" t="str">
        <f>IF(OR(AR19=6,AR19=7,AR19=8),"＼","")</f>
        <v/>
      </c>
      <c r="AS20" s="3" t="str">
        <f t="shared" ref="AS20" si="284">IF(OR(AS19=6,AS19=7,AS19=8),"＼","")</f>
        <v/>
      </c>
      <c r="AT20" s="3" t="str">
        <f t="shared" ref="AT20" si="285">IF(OR(AT19=6,AT19=7,AT19=8),"＼","")</f>
        <v>＼</v>
      </c>
      <c r="AU20" s="3" t="str">
        <f t="shared" ref="AU20" si="286">IF(OR(AU19=6,AU19=7,AU19=8),"＼","")</f>
        <v>＼</v>
      </c>
      <c r="AV20" s="3" t="str">
        <f t="shared" ref="AV20" si="287">IF(OR(AV19=6,AV19=7,AV19=8),"＼","")</f>
        <v/>
      </c>
      <c r="AW20" s="3" t="str">
        <f t="shared" ref="AW20" si="288">IF(OR(AW19=6,AW19=7,AW19=8),"＼","")</f>
        <v/>
      </c>
      <c r="AX20" s="3" t="str">
        <f t="shared" ref="AX20" si="289">IF(OR(AX19=6,AX19=7,AX19=8),"＼","")</f>
        <v/>
      </c>
      <c r="AY20" s="3" t="str">
        <f t="shared" ref="AY20" si="290">IF(OR(AY19=6,AY19=7,AY19=8),"＼","")</f>
        <v/>
      </c>
      <c r="AZ20" s="3" t="str">
        <f t="shared" ref="AZ20" si="291">IF(OR(AZ19=6,AZ19=7,AZ19=8),"＼","")</f>
        <v/>
      </c>
      <c r="BA20" s="3" t="str">
        <f t="shared" ref="BA20" si="292">IF(OR(BA19=6,BA19=7,BA19=8),"＼","")</f>
        <v>＼</v>
      </c>
      <c r="BB20" s="3" t="str">
        <f t="shared" ref="BB20" si="293">IF(OR(BB19=6,BB19=7,BB19=8),"＼","")</f>
        <v>＼</v>
      </c>
      <c r="BC20" s="3" t="str">
        <f t="shared" ref="BC20" si="294">IF(OR(BC19=6,BC19=7,BC19=8),"＼","")</f>
        <v/>
      </c>
      <c r="BD20" s="3" t="str">
        <f t="shared" ref="BD20" si="295">IF(OR(BD19=6,BD19=7,BD19=8),"＼","")</f>
        <v/>
      </c>
      <c r="BE20" s="3" t="str">
        <f t="shared" ref="BE20" si="296">IF(OR(BE19=6,BE19=7,BE19=8),"＼","")</f>
        <v/>
      </c>
      <c r="BF20" s="3" t="str">
        <f t="shared" ref="BF20" si="297">IF(OR(BF19=6,BF19=7,BF19=8),"＼","")</f>
        <v/>
      </c>
      <c r="BG20" s="3" t="str">
        <f t="shared" ref="BG20" si="298">IF(OR(BG19=6,BG19=7,BG19=8),"＼","")</f>
        <v/>
      </c>
      <c r="BH20" s="3" t="str">
        <f t="shared" ref="BH20" si="299">IF(OR(BH19=6,BH19=7,BH19=8),"＼","")</f>
        <v>＼</v>
      </c>
      <c r="BI20" s="3" t="str">
        <f t="shared" ref="BI20" si="300">IF(OR(BI19=6,BI19=7,BI19=8),"＼","")</f>
        <v>＼</v>
      </c>
      <c r="BJ20" s="3" t="str">
        <f t="shared" ref="BJ20" si="301">IF(OR(BJ19=6,BJ19=7,BJ19=8),"＼","")</f>
        <v>＼</v>
      </c>
      <c r="BK20" s="3" t="str">
        <f t="shared" ref="BK20" si="302">IF(OR(BK19=6,BK19=7,BK19=8),"＼","")</f>
        <v/>
      </c>
      <c r="BL20" s="3" t="str">
        <f t="shared" ref="BL20" si="303">IF(OR(BL19=6,BL19=7,BL19=8),"＼","")</f>
        <v/>
      </c>
      <c r="BM20" s="3" t="str">
        <f t="shared" ref="BM20" si="304">IF(OR(BM19=6,BM19=7,BM19=8),"＼","")</f>
        <v>＼</v>
      </c>
      <c r="BN20" s="3" t="str">
        <f t="shared" ref="BN20" si="305">IF(OR(BN19=6,BN19=7,BN19=8),"＼","")</f>
        <v/>
      </c>
      <c r="BO20" s="3" t="str">
        <f t="shared" ref="BO20" si="306">IF(OR(BO19=6,BO19=7,BO19=8),"＼","")</f>
        <v>＼</v>
      </c>
      <c r="BP20" s="3" t="str">
        <f t="shared" ref="BP20" si="307">IF(OR(BP19=6,BP19=7,BP19=8),"＼","")</f>
        <v>＼</v>
      </c>
      <c r="BQ20" s="3" t="str">
        <f t="shared" ref="BQ20" si="308">IF(OR(BQ19=6,BQ19=7,BQ19=8),"＼","")</f>
        <v/>
      </c>
      <c r="BR20" s="3" t="str">
        <f t="shared" ref="BR20" si="309">IF(OR(BR19=6,BR19=7,BR19=8),"＼","")</f>
        <v/>
      </c>
      <c r="BS20" s="3" t="str">
        <f t="shared" ref="BS20" si="310">IF(OR(BS19=6,BS19=7,BS19=8),"＼","")</f>
        <v/>
      </c>
      <c r="BT20" s="3" t="str">
        <f t="shared" ref="BT20" si="311">IF(OR(BT19=6,BT19=7,BT19=8),"＼","")</f>
        <v/>
      </c>
      <c r="BU20" s="3" t="str">
        <f t="shared" ref="BU20" si="312">IF(OR(BU19=6,BU19=7,BU19=8),"＼","")</f>
        <v/>
      </c>
      <c r="BV20" s="3" t="str">
        <f t="shared" ref="BV20" si="313">IF(OR(BV19=6,BV19=7,BV19=8),"＼","")</f>
        <v/>
      </c>
    </row>
    <row r="21" spans="1:74" ht="14.25" customHeight="1">
      <c r="A21" s="100"/>
      <c r="B21" s="23"/>
      <c r="C21" s="24">
        <f>DATE($AU$2,A22,1)</f>
        <v>42644</v>
      </c>
      <c r="D21" s="24">
        <f t="shared" ref="D21:AG21" si="314">C21+1</f>
        <v>42645</v>
      </c>
      <c r="E21" s="24">
        <f t="shared" si="314"/>
        <v>42646</v>
      </c>
      <c r="F21" s="24">
        <f t="shared" si="314"/>
        <v>42647</v>
      </c>
      <c r="G21" s="24">
        <f t="shared" si="314"/>
        <v>42648</v>
      </c>
      <c r="H21" s="24">
        <f t="shared" si="314"/>
        <v>42649</v>
      </c>
      <c r="I21" s="24">
        <f t="shared" si="314"/>
        <v>42650</v>
      </c>
      <c r="J21" s="24">
        <f t="shared" si="314"/>
        <v>42651</v>
      </c>
      <c r="K21" s="24">
        <f t="shared" si="314"/>
        <v>42652</v>
      </c>
      <c r="L21" s="24">
        <f t="shared" si="314"/>
        <v>42653</v>
      </c>
      <c r="M21" s="24">
        <f t="shared" si="314"/>
        <v>42654</v>
      </c>
      <c r="N21" s="24">
        <f t="shared" si="314"/>
        <v>42655</v>
      </c>
      <c r="O21" s="24">
        <f t="shared" si="314"/>
        <v>42656</v>
      </c>
      <c r="P21" s="24">
        <f t="shared" si="314"/>
        <v>42657</v>
      </c>
      <c r="Q21" s="24">
        <f t="shared" si="314"/>
        <v>42658</v>
      </c>
      <c r="R21" s="24">
        <f t="shared" si="314"/>
        <v>42659</v>
      </c>
      <c r="S21" s="24">
        <f t="shared" si="314"/>
        <v>42660</v>
      </c>
      <c r="T21" s="24">
        <f t="shared" si="314"/>
        <v>42661</v>
      </c>
      <c r="U21" s="24">
        <f t="shared" si="314"/>
        <v>42662</v>
      </c>
      <c r="V21" s="24">
        <f t="shared" si="314"/>
        <v>42663</v>
      </c>
      <c r="W21" s="24">
        <f t="shared" si="314"/>
        <v>42664</v>
      </c>
      <c r="X21" s="24">
        <f t="shared" si="314"/>
        <v>42665</v>
      </c>
      <c r="Y21" s="24">
        <f t="shared" si="314"/>
        <v>42666</v>
      </c>
      <c r="Z21" s="24">
        <f t="shared" si="314"/>
        <v>42667</v>
      </c>
      <c r="AA21" s="24">
        <f t="shared" si="314"/>
        <v>42668</v>
      </c>
      <c r="AB21" s="24">
        <f t="shared" si="314"/>
        <v>42669</v>
      </c>
      <c r="AC21" s="24">
        <f t="shared" si="314"/>
        <v>42670</v>
      </c>
      <c r="AD21" s="24">
        <f t="shared" si="314"/>
        <v>42671</v>
      </c>
      <c r="AE21" s="24">
        <f t="shared" si="314"/>
        <v>42672</v>
      </c>
      <c r="AF21" s="24">
        <f t="shared" si="314"/>
        <v>42673</v>
      </c>
      <c r="AG21" s="25">
        <f t="shared" si="314"/>
        <v>42674</v>
      </c>
      <c r="AH21" s="26"/>
      <c r="AI21" s="27"/>
      <c r="AJ21" s="27"/>
      <c r="AK21" s="101"/>
      <c r="AR21" s="3">
        <f>COUNTIF(祝祭日!$C$5:$C$61,C21)</f>
        <v>0</v>
      </c>
      <c r="AS21" s="3">
        <f>COUNTIF(祝祭日!$C$5:$C$61,D21)</f>
        <v>0</v>
      </c>
      <c r="AT21" s="3">
        <f>COUNTIF(祝祭日!$C$5:$C$61,E21)</f>
        <v>0</v>
      </c>
      <c r="AU21" s="3">
        <f>COUNTIF(祝祭日!$C$5:$C$61,F21)</f>
        <v>0</v>
      </c>
      <c r="AV21" s="3">
        <f>COUNTIF(祝祭日!$C$5:$C$61,G21)</f>
        <v>0</v>
      </c>
      <c r="AW21" s="3">
        <f>COUNTIF(祝祭日!$C$5:$C$61,H21)</f>
        <v>0</v>
      </c>
      <c r="AX21" s="3">
        <f>COUNTIF(祝祭日!$C$5:$C$61,I21)</f>
        <v>0</v>
      </c>
      <c r="AY21" s="3">
        <f>COUNTIF(祝祭日!$C$5:$C$61,J21)</f>
        <v>0</v>
      </c>
      <c r="AZ21" s="3">
        <f>COUNTIF(祝祭日!$C$5:$C$61,K21)</f>
        <v>0</v>
      </c>
      <c r="BA21" s="3">
        <f>COUNTIF(祝祭日!$C$5:$C$61,L21)</f>
        <v>1</v>
      </c>
      <c r="BB21" s="3">
        <f>COUNTIF(祝祭日!$C$5:$C$61,M21)</f>
        <v>0</v>
      </c>
      <c r="BC21" s="3">
        <f>COUNTIF(祝祭日!$C$5:$C$61,N21)</f>
        <v>0</v>
      </c>
      <c r="BD21" s="3">
        <f>COUNTIF(祝祭日!$C$5:$C$61,O21)</f>
        <v>0</v>
      </c>
      <c r="BE21" s="3">
        <f>COUNTIF(祝祭日!$C$5:$C$61,P21)</f>
        <v>0</v>
      </c>
      <c r="BF21" s="3">
        <f>COUNTIF(祝祭日!$C$5:$C$61,Q21)</f>
        <v>0</v>
      </c>
      <c r="BG21" s="3">
        <f>COUNTIF(祝祭日!$C$5:$C$61,R21)</f>
        <v>0</v>
      </c>
      <c r="BH21" s="3">
        <f>COUNTIF(祝祭日!$C$5:$C$61,S21)</f>
        <v>0</v>
      </c>
      <c r="BI21" s="3">
        <f>COUNTIF(祝祭日!$C$5:$C$61,T21)</f>
        <v>0</v>
      </c>
      <c r="BJ21" s="3">
        <f>COUNTIF(祝祭日!$C$5:$C$61,U21)</f>
        <v>0</v>
      </c>
      <c r="BK21" s="3">
        <f>COUNTIF(祝祭日!$C$5:$C$61,V21)</f>
        <v>0</v>
      </c>
      <c r="BL21" s="3">
        <f>COUNTIF(祝祭日!$C$5:$C$61,W21)</f>
        <v>0</v>
      </c>
      <c r="BM21" s="3">
        <f>COUNTIF(祝祭日!$C$5:$C$61,X21)</f>
        <v>0</v>
      </c>
      <c r="BN21" s="3">
        <f>COUNTIF(祝祭日!$C$5:$C$61,Y21)</f>
        <v>0</v>
      </c>
      <c r="BO21" s="3">
        <f>COUNTIF(祝祭日!$C$5:$C$61,Z21)</f>
        <v>0</v>
      </c>
      <c r="BP21" s="3">
        <f>COUNTIF(祝祭日!$C$5:$C$61,AA21)</f>
        <v>0</v>
      </c>
      <c r="BQ21" s="3">
        <f>COUNTIF(祝祭日!$C$5:$C$61,AB21)</f>
        <v>0</v>
      </c>
      <c r="BR21" s="3">
        <f>COUNTIF(祝祭日!$C$5:$C$61,AC21)</f>
        <v>0</v>
      </c>
      <c r="BS21" s="3">
        <f>COUNTIF(祝祭日!$C$5:$C$61,AD21)</f>
        <v>0</v>
      </c>
      <c r="BT21" s="3">
        <f>COUNTIF(祝祭日!$C$5:$C$61,AE21)</f>
        <v>0</v>
      </c>
      <c r="BU21" s="3">
        <f>COUNTIF(祝祭日!$C$5:$C$61,AF21)</f>
        <v>0</v>
      </c>
      <c r="BV21" s="3">
        <f>COUNTIF(祝祭日!$C$5:$C$61,AG21)</f>
        <v>0</v>
      </c>
    </row>
    <row r="22" spans="1:74" ht="14.25" customHeight="1">
      <c r="A22" s="245">
        <v>10</v>
      </c>
      <c r="B22" s="247" t="s">
        <v>2</v>
      </c>
      <c r="C22" s="18">
        <f t="shared" ref="C22:AG22" si="315">C21</f>
        <v>42644</v>
      </c>
      <c r="D22" s="18">
        <f t="shared" si="315"/>
        <v>42645</v>
      </c>
      <c r="E22" s="18">
        <f t="shared" si="315"/>
        <v>42646</v>
      </c>
      <c r="F22" s="18">
        <f t="shared" si="315"/>
        <v>42647</v>
      </c>
      <c r="G22" s="18">
        <f t="shared" si="315"/>
        <v>42648</v>
      </c>
      <c r="H22" s="18">
        <f t="shared" si="315"/>
        <v>42649</v>
      </c>
      <c r="I22" s="18">
        <f t="shared" si="315"/>
        <v>42650</v>
      </c>
      <c r="J22" s="18">
        <f t="shared" si="315"/>
        <v>42651</v>
      </c>
      <c r="K22" s="18">
        <f t="shared" si="315"/>
        <v>42652</v>
      </c>
      <c r="L22" s="18">
        <f t="shared" si="315"/>
        <v>42653</v>
      </c>
      <c r="M22" s="18">
        <f t="shared" si="315"/>
        <v>42654</v>
      </c>
      <c r="N22" s="18">
        <f t="shared" si="315"/>
        <v>42655</v>
      </c>
      <c r="O22" s="18">
        <f t="shared" si="315"/>
        <v>42656</v>
      </c>
      <c r="P22" s="18">
        <f t="shared" si="315"/>
        <v>42657</v>
      </c>
      <c r="Q22" s="18">
        <f t="shared" si="315"/>
        <v>42658</v>
      </c>
      <c r="R22" s="18">
        <f t="shared" si="315"/>
        <v>42659</v>
      </c>
      <c r="S22" s="18">
        <f t="shared" si="315"/>
        <v>42660</v>
      </c>
      <c r="T22" s="18">
        <f t="shared" si="315"/>
        <v>42661</v>
      </c>
      <c r="U22" s="18">
        <f t="shared" si="315"/>
        <v>42662</v>
      </c>
      <c r="V22" s="18">
        <f t="shared" si="315"/>
        <v>42663</v>
      </c>
      <c r="W22" s="18">
        <f t="shared" si="315"/>
        <v>42664</v>
      </c>
      <c r="X22" s="18">
        <f t="shared" si="315"/>
        <v>42665</v>
      </c>
      <c r="Y22" s="18">
        <f t="shared" si="315"/>
        <v>42666</v>
      </c>
      <c r="Z22" s="18">
        <f t="shared" si="315"/>
        <v>42667</v>
      </c>
      <c r="AA22" s="18">
        <f t="shared" si="315"/>
        <v>42668</v>
      </c>
      <c r="AB22" s="18">
        <f t="shared" si="315"/>
        <v>42669</v>
      </c>
      <c r="AC22" s="18">
        <f t="shared" si="315"/>
        <v>42670</v>
      </c>
      <c r="AD22" s="18">
        <f t="shared" si="315"/>
        <v>42671</v>
      </c>
      <c r="AE22" s="18">
        <f t="shared" si="315"/>
        <v>42672</v>
      </c>
      <c r="AF22" s="18">
        <f t="shared" si="315"/>
        <v>42673</v>
      </c>
      <c r="AG22" s="19">
        <f t="shared" si="315"/>
        <v>42674</v>
      </c>
      <c r="AH22" s="28"/>
      <c r="AI22" s="29"/>
      <c r="AJ22" s="29"/>
      <c r="AK22" s="102"/>
      <c r="AO22" s="4"/>
      <c r="AP22" s="4"/>
      <c r="AR22" s="3">
        <f>IF(AR21&gt;0,8,IF(COUNTIF(memo!$T$9:$T$44,C21)&gt;0,0.5,WEEKDAY(C21,2)))</f>
        <v>6</v>
      </c>
      <c r="AS22" s="3">
        <f>IF(AS21&gt;0,8,IF(COUNTIF(memo!$T$9:$T$44,D21)&gt;0,0.5,WEEKDAY(D21,2)))</f>
        <v>7</v>
      </c>
      <c r="AT22" s="3">
        <f>IF(AT21&gt;0,8,IF(COUNTIF(memo!$T$9:$T$44,E21)&gt;0,0.5,WEEKDAY(E21,2)))</f>
        <v>1</v>
      </c>
      <c r="AU22" s="3">
        <f>IF(AU21&gt;0,8,IF(COUNTIF(memo!$T$9:$T$44,F21)&gt;0,0.5,WEEKDAY(F21,2)))</f>
        <v>2</v>
      </c>
      <c r="AV22" s="3">
        <f>IF(AV21&gt;0,8,IF(COUNTIF(memo!$T$9:$T$44,G21)&gt;0,0.5,WEEKDAY(G21,2)))</f>
        <v>3</v>
      </c>
      <c r="AW22" s="3">
        <f>IF(AW21&gt;0,8,IF(COUNTIF(memo!$T$9:$T$44,H21)&gt;0,0.5,WEEKDAY(H21,2)))</f>
        <v>4</v>
      </c>
      <c r="AX22" s="3">
        <f>IF(AX21&gt;0,8,IF(COUNTIF(memo!$T$9:$T$44,I21)&gt;0,0.5,WEEKDAY(I21,2)))</f>
        <v>5</v>
      </c>
      <c r="AY22" s="3">
        <f>IF(AY21&gt;0,8,IF(COUNTIF(memo!$T$9:$T$44,J21)&gt;0,0.5,WEEKDAY(J21,2)))</f>
        <v>6</v>
      </c>
      <c r="AZ22" s="3">
        <f>IF(AZ21&gt;0,8,IF(COUNTIF(memo!$T$9:$T$44,K21)&gt;0,0.5,WEEKDAY(K21,2)))</f>
        <v>7</v>
      </c>
      <c r="BA22" s="3">
        <f>IF(BA21&gt;0,8,IF(COUNTIF(memo!$T$9:$T$44,L21)&gt;0,0.5,WEEKDAY(L21,2)))</f>
        <v>8</v>
      </c>
      <c r="BB22" s="3">
        <f>IF(BB21&gt;0,8,IF(COUNTIF(memo!$T$9:$T$44,M21)&gt;0,0.5,WEEKDAY(M21,2)))</f>
        <v>2</v>
      </c>
      <c r="BC22" s="3">
        <f>IF(BC21&gt;0,8,IF(COUNTIF(memo!$T$9:$T$44,N21)&gt;0,0.5,WEEKDAY(N21,2)))</f>
        <v>3</v>
      </c>
      <c r="BD22" s="3">
        <f>IF(BD21&gt;0,8,IF(COUNTIF(memo!$T$9:$T$44,O21)&gt;0,0.5,WEEKDAY(O21,2)))</f>
        <v>4</v>
      </c>
      <c r="BE22" s="3">
        <f>IF(BE21&gt;0,8,IF(COUNTIF(memo!$T$9:$T$44,P21)&gt;0,0.5,WEEKDAY(P21,2)))</f>
        <v>5</v>
      </c>
      <c r="BF22" s="3">
        <f>IF(BF21&gt;0,8,IF(COUNTIF(memo!$T$9:$T$44,Q21)&gt;0,0.5,WEEKDAY(Q21,2)))</f>
        <v>6</v>
      </c>
      <c r="BG22" s="3">
        <f>IF(BG21&gt;0,8,IF(COUNTIF(memo!$T$9:$T$44,R21)&gt;0,0.5,WEEKDAY(R21,2)))</f>
        <v>7</v>
      </c>
      <c r="BH22" s="3">
        <f>IF(BH21&gt;0,8,IF(COUNTIF(memo!$T$9:$T$44,S21)&gt;0,0.5,WEEKDAY(S21,2)))</f>
        <v>1</v>
      </c>
      <c r="BI22" s="3">
        <f>IF(BI21&gt;0,8,IF(COUNTIF(memo!$T$9:$T$44,T21)&gt;0,0.5,WEEKDAY(T21,2)))</f>
        <v>2</v>
      </c>
      <c r="BJ22" s="3">
        <f>IF(BJ21&gt;0,8,IF(COUNTIF(memo!$T$9:$T$44,U21)&gt;0,0.5,WEEKDAY(U21,2)))</f>
        <v>3</v>
      </c>
      <c r="BK22" s="3">
        <f>IF(BK21&gt;0,8,IF(COUNTIF(memo!$T$9:$T$44,V21)&gt;0,0.5,WEEKDAY(V21,2)))</f>
        <v>4</v>
      </c>
      <c r="BL22" s="3">
        <f>IF(BL21&gt;0,8,IF(COUNTIF(memo!$T$9:$T$44,W21)&gt;0,0.5,WEEKDAY(W21,2)))</f>
        <v>5</v>
      </c>
      <c r="BM22" s="3">
        <f>IF(BM21&gt;0,8,IF(COUNTIF(memo!$T$9:$T$44,X21)&gt;0,0.5,WEEKDAY(X21,2)))</f>
        <v>6</v>
      </c>
      <c r="BN22" s="3">
        <f>IF(BN21&gt;0,8,IF(COUNTIF(memo!$T$9:$T$44,Y21)&gt;0,0.5,WEEKDAY(Y21,2)))</f>
        <v>7</v>
      </c>
      <c r="BO22" s="3">
        <f>IF(BO21&gt;0,8,IF(COUNTIF(memo!$T$9:$T$44,Z21)&gt;0,0.5,WEEKDAY(Z21,2)))</f>
        <v>1</v>
      </c>
      <c r="BP22" s="3">
        <f>IF(BP21&gt;0,8,IF(COUNTIF(memo!$T$9:$T$44,AA21)&gt;0,0.5,WEEKDAY(AA21,2)))</f>
        <v>2</v>
      </c>
      <c r="BQ22" s="3">
        <f>IF(BQ21&gt;0,8,IF(COUNTIF(memo!$T$9:$T$44,AB21)&gt;0,0.5,WEEKDAY(AB21,2)))</f>
        <v>3</v>
      </c>
      <c r="BR22" s="3">
        <f>IF(BR21&gt;0,8,IF(COUNTIF(memo!$T$9:$T$44,AC21)&gt;0,0.5,WEEKDAY(AC21,2)))</f>
        <v>4</v>
      </c>
      <c r="BS22" s="3">
        <f>IF(BS21&gt;0,8,IF(COUNTIF(memo!$T$9:$T$44,AD21)&gt;0,0.5,WEEKDAY(AD21,2)))</f>
        <v>5</v>
      </c>
      <c r="BT22" s="3">
        <f>IF(BT21&gt;0,8,IF(COUNTIF(memo!$T$9:$T$44,AE21)&gt;0,0.5,WEEKDAY(AE21,2)))</f>
        <v>6</v>
      </c>
      <c r="BU22" s="3">
        <f>IF(BU21&gt;0,8,IF(COUNTIF(memo!$T$9:$T$44,AF21)&gt;0,0.5,WEEKDAY(AF21,2)))</f>
        <v>7</v>
      </c>
      <c r="BV22" s="3">
        <f>IF(BV21&gt;0,8,IF(COUNTIF(memo!$T$9:$T$44,AG21)&gt;0,0.5,WEEKDAY(AG21,2)))</f>
        <v>1</v>
      </c>
    </row>
    <row r="23" spans="1:74" ht="37.5" customHeight="1">
      <c r="A23" s="246"/>
      <c r="B23" s="248"/>
      <c r="C23" s="45" t="str">
        <f>IF(AR23="","",AR23)</f>
        <v>＼</v>
      </c>
      <c r="D23" s="45" t="str">
        <f t="shared" ref="D23" si="316">IF(AS23="","",AS23)</f>
        <v>＼</v>
      </c>
      <c r="E23" s="45" t="str">
        <f t="shared" ref="E23" si="317">IF(AT23="","",AT23)</f>
        <v/>
      </c>
      <c r="F23" s="45" t="str">
        <f t="shared" ref="F23" si="318">IF(AU23="","",AU23)</f>
        <v/>
      </c>
      <c r="G23" s="45" t="str">
        <f t="shared" ref="G23" si="319">IF(AV23="","",AV23)</f>
        <v/>
      </c>
      <c r="H23" s="45" t="str">
        <f t="shared" ref="H23" si="320">IF(AW23="","",AW23)</f>
        <v/>
      </c>
      <c r="I23" s="45" t="str">
        <f t="shared" ref="I23" si="321">IF(AX23="","",AX23)</f>
        <v/>
      </c>
      <c r="J23" s="45" t="str">
        <f t="shared" ref="J23" si="322">IF(AY23="","",AY23)</f>
        <v>＼</v>
      </c>
      <c r="K23" s="45" t="str">
        <f t="shared" ref="K23" si="323">IF(AZ23="","",AZ23)</f>
        <v>＼</v>
      </c>
      <c r="L23" s="45" t="str">
        <f t="shared" ref="L23" si="324">IF(BA23="","",BA23)</f>
        <v>＼</v>
      </c>
      <c r="M23" s="45" t="str">
        <f t="shared" ref="M23" si="325">IF(BB23="","",BB23)</f>
        <v/>
      </c>
      <c r="N23" s="45" t="str">
        <f t="shared" ref="N23" si="326">IF(BC23="","",BC23)</f>
        <v/>
      </c>
      <c r="O23" s="45" t="str">
        <f t="shared" ref="O23" si="327">IF(BD23="","",BD23)</f>
        <v/>
      </c>
      <c r="P23" s="45" t="str">
        <f t="shared" ref="P23" si="328">IF(BE23="","",BE23)</f>
        <v/>
      </c>
      <c r="Q23" s="45" t="str">
        <f t="shared" ref="Q23" si="329">IF(BF23="","",BF23)</f>
        <v>＼</v>
      </c>
      <c r="R23" s="45" t="str">
        <f t="shared" ref="R23" si="330">IF(BG23="","",BG23)</f>
        <v>＼</v>
      </c>
      <c r="S23" s="45" t="str">
        <f t="shared" ref="S23" si="331">IF(BH23="","",BH23)</f>
        <v/>
      </c>
      <c r="T23" s="45" t="str">
        <f t="shared" ref="T23" si="332">IF(BI23="","",BI23)</f>
        <v/>
      </c>
      <c r="U23" s="45" t="str">
        <f t="shared" ref="U23" si="333">IF(BJ23="","",BJ23)</f>
        <v/>
      </c>
      <c r="V23" s="45" t="str">
        <f t="shared" ref="V23" si="334">IF(BK23="","",BK23)</f>
        <v/>
      </c>
      <c r="W23" s="45" t="str">
        <f t="shared" ref="W23" si="335">IF(BL23="","",BL23)</f>
        <v/>
      </c>
      <c r="X23" s="45" t="str">
        <f t="shared" ref="X23" si="336">IF(BM23="","",BM23)</f>
        <v>＼</v>
      </c>
      <c r="Y23" s="45" t="str">
        <f t="shared" ref="Y23" si="337">IF(BN23="","",BN23)</f>
        <v>＼</v>
      </c>
      <c r="Z23" s="45" t="str">
        <f t="shared" ref="Z23" si="338">IF(BO23="","",BO23)</f>
        <v/>
      </c>
      <c r="AA23" s="45" t="str">
        <f t="shared" ref="AA23" si="339">IF(BP23="","",BP23)</f>
        <v/>
      </c>
      <c r="AB23" s="45" t="str">
        <f t="shared" ref="AB23" si="340">IF(BQ23="","",BQ23)</f>
        <v/>
      </c>
      <c r="AC23" s="45" t="str">
        <f t="shared" ref="AC23" si="341">IF(BR23="","",BR23)</f>
        <v/>
      </c>
      <c r="AD23" s="45" t="str">
        <f t="shared" ref="AD23" si="342">IF(BS23="","",BS23)</f>
        <v/>
      </c>
      <c r="AE23" s="45" t="str">
        <f t="shared" ref="AE23" si="343">IF(BT23="","",BT23)</f>
        <v>＼</v>
      </c>
      <c r="AF23" s="45" t="str">
        <f t="shared" ref="AF23" si="344">IF(BU23="","",BU23)</f>
        <v>＼</v>
      </c>
      <c r="AG23" s="45" t="str">
        <f t="shared" ref="AG23" si="345">IF(BV23="","",BV23)</f>
        <v/>
      </c>
      <c r="AH23" s="22"/>
      <c r="AI23" s="21"/>
      <c r="AJ23" s="21"/>
      <c r="AK23" s="75"/>
      <c r="AO23" s="4"/>
      <c r="AP23" s="4"/>
      <c r="AR23" s="3" t="str">
        <f>IF(OR(AR22=6,AR22=7,AR22=8),"＼","")</f>
        <v>＼</v>
      </c>
      <c r="AS23" s="3" t="str">
        <f t="shared" ref="AS23" si="346">IF(OR(AS22=6,AS22=7,AS22=8),"＼","")</f>
        <v>＼</v>
      </c>
      <c r="AT23" s="3" t="str">
        <f t="shared" ref="AT23" si="347">IF(OR(AT22=6,AT22=7,AT22=8),"＼","")</f>
        <v/>
      </c>
      <c r="AU23" s="3" t="str">
        <f t="shared" ref="AU23" si="348">IF(OR(AU22=6,AU22=7,AU22=8),"＼","")</f>
        <v/>
      </c>
      <c r="AV23" s="3" t="str">
        <f t="shared" ref="AV23" si="349">IF(OR(AV22=6,AV22=7,AV22=8),"＼","")</f>
        <v/>
      </c>
      <c r="AW23" s="3" t="str">
        <f t="shared" ref="AW23" si="350">IF(OR(AW22=6,AW22=7,AW22=8),"＼","")</f>
        <v/>
      </c>
      <c r="AX23" s="3" t="str">
        <f t="shared" ref="AX23" si="351">IF(OR(AX22=6,AX22=7,AX22=8),"＼","")</f>
        <v/>
      </c>
      <c r="AY23" s="3" t="str">
        <f t="shared" ref="AY23" si="352">IF(OR(AY22=6,AY22=7,AY22=8),"＼","")</f>
        <v>＼</v>
      </c>
      <c r="AZ23" s="3" t="str">
        <f t="shared" ref="AZ23" si="353">IF(OR(AZ22=6,AZ22=7,AZ22=8),"＼","")</f>
        <v>＼</v>
      </c>
      <c r="BA23" s="3" t="str">
        <f t="shared" ref="BA23" si="354">IF(OR(BA22=6,BA22=7,BA22=8),"＼","")</f>
        <v>＼</v>
      </c>
      <c r="BB23" s="3" t="str">
        <f t="shared" ref="BB23" si="355">IF(OR(BB22=6,BB22=7,BB22=8),"＼","")</f>
        <v/>
      </c>
      <c r="BC23" s="3" t="str">
        <f t="shared" ref="BC23" si="356">IF(OR(BC22=6,BC22=7,BC22=8),"＼","")</f>
        <v/>
      </c>
      <c r="BD23" s="3" t="str">
        <f t="shared" ref="BD23" si="357">IF(OR(BD22=6,BD22=7,BD22=8),"＼","")</f>
        <v/>
      </c>
      <c r="BE23" s="3" t="str">
        <f t="shared" ref="BE23" si="358">IF(OR(BE22=6,BE22=7,BE22=8),"＼","")</f>
        <v/>
      </c>
      <c r="BF23" s="3" t="str">
        <f t="shared" ref="BF23" si="359">IF(OR(BF22=6,BF22=7,BF22=8),"＼","")</f>
        <v>＼</v>
      </c>
      <c r="BG23" s="3" t="str">
        <f t="shared" ref="BG23" si="360">IF(OR(BG22=6,BG22=7,BG22=8),"＼","")</f>
        <v>＼</v>
      </c>
      <c r="BH23" s="3" t="str">
        <f t="shared" ref="BH23" si="361">IF(OR(BH22=6,BH22=7,BH22=8),"＼","")</f>
        <v/>
      </c>
      <c r="BI23" s="3" t="str">
        <f t="shared" ref="BI23" si="362">IF(OR(BI22=6,BI22=7,BI22=8),"＼","")</f>
        <v/>
      </c>
      <c r="BJ23" s="3" t="str">
        <f t="shared" ref="BJ23" si="363">IF(OR(BJ22=6,BJ22=7,BJ22=8),"＼","")</f>
        <v/>
      </c>
      <c r="BK23" s="3" t="str">
        <f t="shared" ref="BK23" si="364">IF(OR(BK22=6,BK22=7,BK22=8),"＼","")</f>
        <v/>
      </c>
      <c r="BL23" s="3" t="str">
        <f t="shared" ref="BL23" si="365">IF(OR(BL22=6,BL22=7,BL22=8),"＼","")</f>
        <v/>
      </c>
      <c r="BM23" s="3" t="str">
        <f t="shared" ref="BM23" si="366">IF(OR(BM22=6,BM22=7,BM22=8),"＼","")</f>
        <v>＼</v>
      </c>
      <c r="BN23" s="3" t="str">
        <f t="shared" ref="BN23" si="367">IF(OR(BN22=6,BN22=7,BN22=8),"＼","")</f>
        <v>＼</v>
      </c>
      <c r="BO23" s="3" t="str">
        <f t="shared" ref="BO23" si="368">IF(OR(BO22=6,BO22=7,BO22=8),"＼","")</f>
        <v/>
      </c>
      <c r="BP23" s="3" t="str">
        <f t="shared" ref="BP23" si="369">IF(OR(BP22=6,BP22=7,BP22=8),"＼","")</f>
        <v/>
      </c>
      <c r="BQ23" s="3" t="str">
        <f t="shared" ref="BQ23" si="370">IF(OR(BQ22=6,BQ22=7,BQ22=8),"＼","")</f>
        <v/>
      </c>
      <c r="BR23" s="3" t="str">
        <f t="shared" ref="BR23" si="371">IF(OR(BR22=6,BR22=7,BR22=8),"＼","")</f>
        <v/>
      </c>
      <c r="BS23" s="3" t="str">
        <f t="shared" ref="BS23" si="372">IF(OR(BS22=6,BS22=7,BS22=8),"＼","")</f>
        <v/>
      </c>
      <c r="BT23" s="3" t="str">
        <f t="shared" ref="BT23" si="373">IF(OR(BT22=6,BT22=7,BT22=8),"＼","")</f>
        <v>＼</v>
      </c>
      <c r="BU23" s="3" t="str">
        <f t="shared" ref="BU23" si="374">IF(OR(BU22=6,BU22=7,BU22=8),"＼","")</f>
        <v>＼</v>
      </c>
      <c r="BV23" s="3" t="str">
        <f t="shared" ref="BV23" si="375">IF(OR(BV22=6,BV22=7,BV22=8),"＼","")</f>
        <v/>
      </c>
    </row>
    <row r="24" spans="1:74" ht="14.25" customHeight="1">
      <c r="A24" s="100"/>
      <c r="B24" s="23"/>
      <c r="C24" s="24">
        <f>DATE($AU$2,A25,1)</f>
        <v>42675</v>
      </c>
      <c r="D24" s="24">
        <f t="shared" ref="D24:AF24" si="376">C24+1</f>
        <v>42676</v>
      </c>
      <c r="E24" s="24">
        <f t="shared" si="376"/>
        <v>42677</v>
      </c>
      <c r="F24" s="24">
        <f t="shared" si="376"/>
        <v>42678</v>
      </c>
      <c r="G24" s="24">
        <f t="shared" si="376"/>
        <v>42679</v>
      </c>
      <c r="H24" s="24">
        <f t="shared" si="376"/>
        <v>42680</v>
      </c>
      <c r="I24" s="24">
        <f t="shared" si="376"/>
        <v>42681</v>
      </c>
      <c r="J24" s="24">
        <f t="shared" si="376"/>
        <v>42682</v>
      </c>
      <c r="K24" s="24">
        <f t="shared" si="376"/>
        <v>42683</v>
      </c>
      <c r="L24" s="24">
        <f t="shared" si="376"/>
        <v>42684</v>
      </c>
      <c r="M24" s="24">
        <f t="shared" si="376"/>
        <v>42685</v>
      </c>
      <c r="N24" s="24">
        <f t="shared" si="376"/>
        <v>42686</v>
      </c>
      <c r="O24" s="24">
        <f t="shared" si="376"/>
        <v>42687</v>
      </c>
      <c r="P24" s="24">
        <f t="shared" si="376"/>
        <v>42688</v>
      </c>
      <c r="Q24" s="24">
        <f t="shared" si="376"/>
        <v>42689</v>
      </c>
      <c r="R24" s="24">
        <f t="shared" si="376"/>
        <v>42690</v>
      </c>
      <c r="S24" s="24">
        <f t="shared" si="376"/>
        <v>42691</v>
      </c>
      <c r="T24" s="24">
        <f t="shared" si="376"/>
        <v>42692</v>
      </c>
      <c r="U24" s="24">
        <f t="shared" si="376"/>
        <v>42693</v>
      </c>
      <c r="V24" s="24">
        <f t="shared" si="376"/>
        <v>42694</v>
      </c>
      <c r="W24" s="24">
        <f t="shared" si="376"/>
        <v>42695</v>
      </c>
      <c r="X24" s="24">
        <f t="shared" si="376"/>
        <v>42696</v>
      </c>
      <c r="Y24" s="24">
        <f t="shared" si="376"/>
        <v>42697</v>
      </c>
      <c r="Z24" s="24">
        <f t="shared" si="376"/>
        <v>42698</v>
      </c>
      <c r="AA24" s="24">
        <f t="shared" si="376"/>
        <v>42699</v>
      </c>
      <c r="AB24" s="24">
        <f t="shared" si="376"/>
        <v>42700</v>
      </c>
      <c r="AC24" s="24">
        <f t="shared" si="376"/>
        <v>42701</v>
      </c>
      <c r="AD24" s="24">
        <f t="shared" si="376"/>
        <v>42702</v>
      </c>
      <c r="AE24" s="24">
        <f t="shared" si="376"/>
        <v>42703</v>
      </c>
      <c r="AF24" s="24">
        <f t="shared" si="376"/>
        <v>42704</v>
      </c>
      <c r="AG24" s="25"/>
      <c r="AH24" s="26"/>
      <c r="AI24" s="27"/>
      <c r="AJ24" s="27"/>
      <c r="AK24" s="101"/>
      <c r="AR24" s="3">
        <f>COUNTIF(祝祭日!$C$5:$C$61,C24)</f>
        <v>0</v>
      </c>
      <c r="AS24" s="3">
        <f>COUNTIF(祝祭日!$C$5:$C$61,D24)</f>
        <v>0</v>
      </c>
      <c r="AT24" s="3">
        <f>COUNTIF(祝祭日!$C$5:$C$61,E24)</f>
        <v>1</v>
      </c>
      <c r="AU24" s="3">
        <f>COUNTIF(祝祭日!$C$5:$C$61,F24)</f>
        <v>0</v>
      </c>
      <c r="AV24" s="3">
        <f>COUNTIF(祝祭日!$C$5:$C$61,G24)</f>
        <v>0</v>
      </c>
      <c r="AW24" s="3">
        <f>COUNTIF(祝祭日!$C$5:$C$61,H24)</f>
        <v>0</v>
      </c>
      <c r="AX24" s="3">
        <f>COUNTIF(祝祭日!$C$5:$C$61,I24)</f>
        <v>0</v>
      </c>
      <c r="AY24" s="3">
        <f>COUNTIF(祝祭日!$C$5:$C$61,J24)</f>
        <v>0</v>
      </c>
      <c r="AZ24" s="3">
        <f>COUNTIF(祝祭日!$C$5:$C$61,K24)</f>
        <v>0</v>
      </c>
      <c r="BA24" s="3">
        <f>COUNTIF(祝祭日!$C$5:$C$61,L24)</f>
        <v>0</v>
      </c>
      <c r="BB24" s="3">
        <f>COUNTIF(祝祭日!$C$5:$C$61,M24)</f>
        <v>0</v>
      </c>
      <c r="BC24" s="3">
        <f>COUNTIF(祝祭日!$C$5:$C$61,N24)</f>
        <v>0</v>
      </c>
      <c r="BD24" s="3">
        <f>COUNTIF(祝祭日!$C$5:$C$61,O24)</f>
        <v>0</v>
      </c>
      <c r="BE24" s="3">
        <f>COUNTIF(祝祭日!$C$5:$C$61,P24)</f>
        <v>0</v>
      </c>
      <c r="BF24" s="3">
        <f>COUNTIF(祝祭日!$C$5:$C$61,Q24)</f>
        <v>0</v>
      </c>
      <c r="BG24" s="3">
        <f>COUNTIF(祝祭日!$C$5:$C$61,R24)</f>
        <v>0</v>
      </c>
      <c r="BH24" s="3">
        <f>COUNTIF(祝祭日!$C$5:$C$61,S24)</f>
        <v>0</v>
      </c>
      <c r="BI24" s="3">
        <f>COUNTIF(祝祭日!$C$5:$C$61,T24)</f>
        <v>0</v>
      </c>
      <c r="BJ24" s="3">
        <f>COUNTIF(祝祭日!$C$5:$C$61,U24)</f>
        <v>0</v>
      </c>
      <c r="BK24" s="3">
        <f>COUNTIF(祝祭日!$C$5:$C$61,V24)</f>
        <v>0</v>
      </c>
      <c r="BL24" s="3">
        <f>COUNTIF(祝祭日!$C$5:$C$61,W24)</f>
        <v>0</v>
      </c>
      <c r="BM24" s="3">
        <f>COUNTIF(祝祭日!$C$5:$C$61,X24)</f>
        <v>0</v>
      </c>
      <c r="BN24" s="3">
        <f>COUNTIF(祝祭日!$C$5:$C$61,Y24)</f>
        <v>1</v>
      </c>
      <c r="BO24" s="3">
        <f>COUNTIF(祝祭日!$C$5:$C$61,Z24)</f>
        <v>0</v>
      </c>
      <c r="BP24" s="3">
        <f>COUNTIF(祝祭日!$C$5:$C$61,AA24)</f>
        <v>0</v>
      </c>
      <c r="BQ24" s="3">
        <f>COUNTIF(祝祭日!$C$5:$C$61,AB24)</f>
        <v>0</v>
      </c>
      <c r="BR24" s="3">
        <f>COUNTIF(祝祭日!$C$5:$C$61,AC24)</f>
        <v>0</v>
      </c>
      <c r="BS24" s="3">
        <f>COUNTIF(祝祭日!$C$5:$C$61,AD24)</f>
        <v>0</v>
      </c>
      <c r="BT24" s="3">
        <f>COUNTIF(祝祭日!$C$5:$C$61,AE24)</f>
        <v>0</v>
      </c>
      <c r="BU24" s="3">
        <f>COUNTIF(祝祭日!$C$5:$C$61,AF24)</f>
        <v>0</v>
      </c>
    </row>
    <row r="25" spans="1:74" ht="14.25" customHeight="1">
      <c r="A25" s="245">
        <v>11</v>
      </c>
      <c r="B25" s="247" t="s">
        <v>2</v>
      </c>
      <c r="C25" s="18">
        <f t="shared" ref="C25:AF25" si="377">C24</f>
        <v>42675</v>
      </c>
      <c r="D25" s="18">
        <f t="shared" si="377"/>
        <v>42676</v>
      </c>
      <c r="E25" s="18">
        <f t="shared" si="377"/>
        <v>42677</v>
      </c>
      <c r="F25" s="18">
        <f t="shared" si="377"/>
        <v>42678</v>
      </c>
      <c r="G25" s="18">
        <f t="shared" si="377"/>
        <v>42679</v>
      </c>
      <c r="H25" s="18">
        <f t="shared" si="377"/>
        <v>42680</v>
      </c>
      <c r="I25" s="18">
        <f t="shared" si="377"/>
        <v>42681</v>
      </c>
      <c r="J25" s="18">
        <f t="shared" si="377"/>
        <v>42682</v>
      </c>
      <c r="K25" s="18">
        <f t="shared" si="377"/>
        <v>42683</v>
      </c>
      <c r="L25" s="18">
        <f t="shared" si="377"/>
        <v>42684</v>
      </c>
      <c r="M25" s="18">
        <f t="shared" si="377"/>
        <v>42685</v>
      </c>
      <c r="N25" s="18">
        <f t="shared" si="377"/>
        <v>42686</v>
      </c>
      <c r="O25" s="18">
        <f t="shared" si="377"/>
        <v>42687</v>
      </c>
      <c r="P25" s="18">
        <f t="shared" si="377"/>
        <v>42688</v>
      </c>
      <c r="Q25" s="18">
        <f t="shared" si="377"/>
        <v>42689</v>
      </c>
      <c r="R25" s="18">
        <f t="shared" si="377"/>
        <v>42690</v>
      </c>
      <c r="S25" s="18">
        <f t="shared" si="377"/>
        <v>42691</v>
      </c>
      <c r="T25" s="18">
        <f t="shared" si="377"/>
        <v>42692</v>
      </c>
      <c r="U25" s="18">
        <f t="shared" si="377"/>
        <v>42693</v>
      </c>
      <c r="V25" s="18">
        <f t="shared" si="377"/>
        <v>42694</v>
      </c>
      <c r="W25" s="18">
        <f t="shared" si="377"/>
        <v>42695</v>
      </c>
      <c r="X25" s="18">
        <f t="shared" si="377"/>
        <v>42696</v>
      </c>
      <c r="Y25" s="18">
        <f t="shared" si="377"/>
        <v>42697</v>
      </c>
      <c r="Z25" s="18">
        <f t="shared" si="377"/>
        <v>42698</v>
      </c>
      <c r="AA25" s="18">
        <f t="shared" si="377"/>
        <v>42699</v>
      </c>
      <c r="AB25" s="18">
        <f t="shared" si="377"/>
        <v>42700</v>
      </c>
      <c r="AC25" s="18">
        <f t="shared" si="377"/>
        <v>42701</v>
      </c>
      <c r="AD25" s="18">
        <f t="shared" si="377"/>
        <v>42702</v>
      </c>
      <c r="AE25" s="18">
        <f t="shared" si="377"/>
        <v>42703</v>
      </c>
      <c r="AF25" s="18">
        <f t="shared" si="377"/>
        <v>42704</v>
      </c>
      <c r="AG25" s="20"/>
      <c r="AH25" s="28"/>
      <c r="AI25" s="29"/>
      <c r="AJ25" s="29"/>
      <c r="AK25" s="102"/>
      <c r="AO25" s="4"/>
      <c r="AP25" s="4"/>
      <c r="AR25" s="3">
        <f>IF(AR24&gt;0,8,IF(COUNTIF(memo!$T$9:$T$44,C24)&gt;0,0.5,WEEKDAY(C24,2)))</f>
        <v>2</v>
      </c>
      <c r="AS25" s="3">
        <f>IF(AS24&gt;0,8,IF(COUNTIF(memo!$T$9:$T$44,D24)&gt;0,0.5,WEEKDAY(D24,2)))</f>
        <v>3</v>
      </c>
      <c r="AT25" s="3">
        <f>IF(AT24&gt;0,8,IF(COUNTIF(memo!$T$9:$T$44,E24)&gt;0,0.5,WEEKDAY(E24,2)))</f>
        <v>8</v>
      </c>
      <c r="AU25" s="3">
        <f>IF(AU24&gt;0,8,IF(COUNTIF(memo!$T$9:$T$44,F24)&gt;0,0.5,WEEKDAY(F24,2)))</f>
        <v>5</v>
      </c>
      <c r="AV25" s="3">
        <f>IF(AV24&gt;0,8,IF(COUNTIF(memo!$T$9:$T$44,G24)&gt;0,0.5,WEEKDAY(G24,2)))</f>
        <v>0.5</v>
      </c>
      <c r="AW25" s="3">
        <f>IF(AW24&gt;0,8,IF(COUNTIF(memo!$T$9:$T$44,H24)&gt;0,0.5,WEEKDAY(H24,2)))</f>
        <v>7</v>
      </c>
      <c r="AX25" s="3">
        <f>IF(AX24&gt;0,8,IF(COUNTIF(memo!$T$9:$T$44,I24)&gt;0,0.5,WEEKDAY(I24,2)))</f>
        <v>1</v>
      </c>
      <c r="AY25" s="3">
        <f>IF(AY24&gt;0,8,IF(COUNTIF(memo!$T$9:$T$44,J24)&gt;0,0.5,WEEKDAY(J24,2)))</f>
        <v>2</v>
      </c>
      <c r="AZ25" s="3">
        <f>IF(AZ24&gt;0,8,IF(COUNTIF(memo!$T$9:$T$44,K24)&gt;0,0.5,WEEKDAY(K24,2)))</f>
        <v>3</v>
      </c>
      <c r="BA25" s="3">
        <f>IF(BA24&gt;0,8,IF(COUNTIF(memo!$T$9:$T$44,L24)&gt;0,0.5,WEEKDAY(L24,2)))</f>
        <v>4</v>
      </c>
      <c r="BB25" s="3">
        <f>IF(BB24&gt;0,8,IF(COUNTIF(memo!$T$9:$T$44,M24)&gt;0,0.5,WEEKDAY(M24,2)))</f>
        <v>5</v>
      </c>
      <c r="BC25" s="3">
        <f>IF(BC24&gt;0,8,IF(COUNTIF(memo!$T$9:$T$44,N24)&gt;0,0.5,WEEKDAY(N24,2)))</f>
        <v>0.5</v>
      </c>
      <c r="BD25" s="3">
        <f>IF(BD24&gt;0,8,IF(COUNTIF(memo!$T$9:$T$44,O24)&gt;0,0.5,WEEKDAY(O24,2)))</f>
        <v>7</v>
      </c>
      <c r="BE25" s="3">
        <f>IF(BE24&gt;0,8,IF(COUNTIF(memo!$T$9:$T$44,P24)&gt;0,0.5,WEEKDAY(P24,2)))</f>
        <v>1</v>
      </c>
      <c r="BF25" s="3">
        <f>IF(BF24&gt;0,8,IF(COUNTIF(memo!$T$9:$T$44,Q24)&gt;0,0.5,WEEKDAY(Q24,2)))</f>
        <v>2</v>
      </c>
      <c r="BG25" s="3">
        <f>IF(BG24&gt;0,8,IF(COUNTIF(memo!$T$9:$T$44,R24)&gt;0,0.5,WEEKDAY(R24,2)))</f>
        <v>3</v>
      </c>
      <c r="BH25" s="3">
        <f>IF(BH24&gt;0,8,IF(COUNTIF(memo!$T$9:$T$44,S24)&gt;0,0.5,WEEKDAY(S24,2)))</f>
        <v>4</v>
      </c>
      <c r="BI25" s="3">
        <f>IF(BI24&gt;0,8,IF(COUNTIF(memo!$T$9:$T$44,T24)&gt;0,0.5,WEEKDAY(T24,2)))</f>
        <v>5</v>
      </c>
      <c r="BJ25" s="3">
        <f>IF(BJ24&gt;0,8,IF(COUNTIF(memo!$T$9:$T$44,U24)&gt;0,0.5,WEEKDAY(U24,2)))</f>
        <v>6</v>
      </c>
      <c r="BK25" s="3">
        <f>IF(BK24&gt;0,8,IF(COUNTIF(memo!$T$9:$T$44,V24)&gt;0,0.5,WEEKDAY(V24,2)))</f>
        <v>7</v>
      </c>
      <c r="BL25" s="3">
        <f>IF(BL24&gt;0,8,IF(COUNTIF(memo!$T$9:$T$44,W24)&gt;0,0.5,WEEKDAY(W24,2)))</f>
        <v>1</v>
      </c>
      <c r="BM25" s="3">
        <f>IF(BM24&gt;0,8,IF(COUNTIF(memo!$T$9:$T$44,X24)&gt;0,0.5,WEEKDAY(X24,2)))</f>
        <v>2</v>
      </c>
      <c r="BN25" s="3">
        <f>IF(BN24&gt;0,8,IF(COUNTIF(memo!$T$9:$T$44,Y24)&gt;0,0.5,WEEKDAY(Y24,2)))</f>
        <v>8</v>
      </c>
      <c r="BO25" s="3">
        <f>IF(BO24&gt;0,8,IF(COUNTIF(memo!$T$9:$T$44,Z24)&gt;0,0.5,WEEKDAY(Z24,2)))</f>
        <v>4</v>
      </c>
      <c r="BP25" s="3">
        <f>IF(BP24&gt;0,8,IF(COUNTIF(memo!$T$9:$T$44,AA24)&gt;0,0.5,WEEKDAY(AA24,2)))</f>
        <v>5</v>
      </c>
      <c r="BQ25" s="3">
        <f>IF(BQ24&gt;0,8,IF(COUNTIF(memo!$T$9:$T$44,AB24)&gt;0,0.5,WEEKDAY(AB24,2)))</f>
        <v>6</v>
      </c>
      <c r="BR25" s="3">
        <f>IF(BR24&gt;0,8,IF(COUNTIF(memo!$T$9:$T$44,AC24)&gt;0,0.5,WEEKDAY(AC24,2)))</f>
        <v>7</v>
      </c>
      <c r="BS25" s="3">
        <f>IF(BS24&gt;0,8,IF(COUNTIF(memo!$T$9:$T$44,AD24)&gt;0,0.5,WEEKDAY(AD24,2)))</f>
        <v>1</v>
      </c>
      <c r="BT25" s="3">
        <f>IF(BT24&gt;0,8,IF(COUNTIF(memo!$T$9:$T$44,AE24)&gt;0,0.5,WEEKDAY(AE24,2)))</f>
        <v>2</v>
      </c>
      <c r="BU25" s="3">
        <f>IF(BU24&gt;0,8,IF(COUNTIF(memo!$T$9:$T$44,AF24)&gt;0,0.5,WEEKDAY(AF24,2)))</f>
        <v>3</v>
      </c>
    </row>
    <row r="26" spans="1:74" ht="37.5" customHeight="1">
      <c r="A26" s="246"/>
      <c r="B26" s="248"/>
      <c r="C26" s="45" t="str">
        <f>IF(AR26="","",AR26)</f>
        <v/>
      </c>
      <c r="D26" s="45" t="str">
        <f t="shared" ref="D26" si="378">IF(AS26="","",AS26)</f>
        <v/>
      </c>
      <c r="E26" s="45" t="str">
        <f t="shared" ref="E26" si="379">IF(AT26="","",AT26)</f>
        <v>＼</v>
      </c>
      <c r="F26" s="45" t="str">
        <f t="shared" ref="F26" si="380">IF(AU26="","",AU26)</f>
        <v/>
      </c>
      <c r="G26" s="45" t="str">
        <f t="shared" ref="G26" si="381">IF(AV26="","",AV26)</f>
        <v/>
      </c>
      <c r="H26" s="45" t="str">
        <f t="shared" ref="H26" si="382">IF(AW26="","",AW26)</f>
        <v>＼</v>
      </c>
      <c r="I26" s="45" t="str">
        <f t="shared" ref="I26" si="383">IF(AX26="","",AX26)</f>
        <v/>
      </c>
      <c r="J26" s="45" t="str">
        <f t="shared" ref="J26" si="384">IF(AY26="","",AY26)</f>
        <v/>
      </c>
      <c r="K26" s="45" t="str">
        <f t="shared" ref="K26" si="385">IF(AZ26="","",AZ26)</f>
        <v/>
      </c>
      <c r="L26" s="45" t="str">
        <f t="shared" ref="L26" si="386">IF(BA26="","",BA26)</f>
        <v/>
      </c>
      <c r="M26" s="45" t="str">
        <f t="shared" ref="M26" si="387">IF(BB26="","",BB26)</f>
        <v/>
      </c>
      <c r="N26" s="45" t="str">
        <f t="shared" ref="N26" si="388">IF(BC26="","",BC26)</f>
        <v/>
      </c>
      <c r="O26" s="45" t="str">
        <f t="shared" ref="O26" si="389">IF(BD26="","",BD26)</f>
        <v>＼</v>
      </c>
      <c r="P26" s="45" t="str">
        <f t="shared" ref="P26" si="390">IF(BE26="","",BE26)</f>
        <v/>
      </c>
      <c r="Q26" s="45" t="str">
        <f t="shared" ref="Q26" si="391">IF(BF26="","",BF26)</f>
        <v/>
      </c>
      <c r="R26" s="45" t="str">
        <f t="shared" ref="R26" si="392">IF(BG26="","",BG26)</f>
        <v/>
      </c>
      <c r="S26" s="45" t="str">
        <f t="shared" ref="S26" si="393">IF(BH26="","",BH26)</f>
        <v/>
      </c>
      <c r="T26" s="45" t="str">
        <f t="shared" ref="T26" si="394">IF(BI26="","",BI26)</f>
        <v/>
      </c>
      <c r="U26" s="45" t="str">
        <f t="shared" ref="U26" si="395">IF(BJ26="","",BJ26)</f>
        <v>＼</v>
      </c>
      <c r="V26" s="45" t="str">
        <f t="shared" ref="V26" si="396">IF(BK26="","",BK26)</f>
        <v>＼</v>
      </c>
      <c r="W26" s="45" t="str">
        <f t="shared" ref="W26" si="397">IF(BL26="","",BL26)</f>
        <v/>
      </c>
      <c r="X26" s="45" t="str">
        <f t="shared" ref="X26" si="398">IF(BM26="","",BM26)</f>
        <v/>
      </c>
      <c r="Y26" s="45" t="str">
        <f t="shared" ref="Y26" si="399">IF(BN26="","",BN26)</f>
        <v>＼</v>
      </c>
      <c r="Z26" s="45" t="str">
        <f t="shared" ref="Z26" si="400">IF(BO26="","",BO26)</f>
        <v/>
      </c>
      <c r="AA26" s="45" t="str">
        <f t="shared" ref="AA26" si="401">IF(BP26="","",BP26)</f>
        <v/>
      </c>
      <c r="AB26" s="45" t="str">
        <f t="shared" ref="AB26" si="402">IF(BQ26="","",BQ26)</f>
        <v>＼</v>
      </c>
      <c r="AC26" s="45" t="str">
        <f t="shared" ref="AC26" si="403">IF(BR26="","",BR26)</f>
        <v>＼</v>
      </c>
      <c r="AD26" s="45" t="str">
        <f t="shared" ref="AD26" si="404">IF(BS26="","",BS26)</f>
        <v/>
      </c>
      <c r="AE26" s="45" t="str">
        <f t="shared" ref="AE26" si="405">IF(BT26="","",BT26)</f>
        <v/>
      </c>
      <c r="AF26" s="45" t="str">
        <f t="shared" ref="AF26" si="406">IF(BU26="","",BU26)</f>
        <v/>
      </c>
      <c r="AG26" s="45" t="str">
        <f t="shared" ref="AG26" si="407">IF(BV26="","",BV26)</f>
        <v/>
      </c>
      <c r="AH26" s="22"/>
      <c r="AI26" s="21"/>
      <c r="AJ26" s="21"/>
      <c r="AK26" s="75"/>
      <c r="AO26" s="4"/>
      <c r="AP26" s="4"/>
      <c r="AR26" s="3" t="str">
        <f>IF(OR(AR25=6,AR25=7,AR25=8),"＼","")</f>
        <v/>
      </c>
      <c r="AS26" s="3" t="str">
        <f t="shared" ref="AS26" si="408">IF(OR(AS25=6,AS25=7,AS25=8),"＼","")</f>
        <v/>
      </c>
      <c r="AT26" s="3" t="str">
        <f t="shared" ref="AT26" si="409">IF(OR(AT25=6,AT25=7,AT25=8),"＼","")</f>
        <v>＼</v>
      </c>
      <c r="AU26" s="3" t="str">
        <f t="shared" ref="AU26" si="410">IF(OR(AU25=6,AU25=7,AU25=8),"＼","")</f>
        <v/>
      </c>
      <c r="AV26" s="3" t="str">
        <f t="shared" ref="AV26" si="411">IF(OR(AV25=6,AV25=7,AV25=8),"＼","")</f>
        <v/>
      </c>
      <c r="AW26" s="3" t="str">
        <f t="shared" ref="AW26" si="412">IF(OR(AW25=6,AW25=7,AW25=8),"＼","")</f>
        <v>＼</v>
      </c>
      <c r="AX26" s="3" t="str">
        <f t="shared" ref="AX26" si="413">IF(OR(AX25=6,AX25=7,AX25=8),"＼","")</f>
        <v/>
      </c>
      <c r="AY26" s="3" t="str">
        <f t="shared" ref="AY26" si="414">IF(OR(AY25=6,AY25=7,AY25=8),"＼","")</f>
        <v/>
      </c>
      <c r="AZ26" s="3" t="str">
        <f t="shared" ref="AZ26" si="415">IF(OR(AZ25=6,AZ25=7,AZ25=8),"＼","")</f>
        <v/>
      </c>
      <c r="BA26" s="3" t="str">
        <f t="shared" ref="BA26" si="416">IF(OR(BA25=6,BA25=7,BA25=8),"＼","")</f>
        <v/>
      </c>
      <c r="BB26" s="3" t="str">
        <f t="shared" ref="BB26" si="417">IF(OR(BB25=6,BB25=7,BB25=8),"＼","")</f>
        <v/>
      </c>
      <c r="BC26" s="3" t="str">
        <f t="shared" ref="BC26" si="418">IF(OR(BC25=6,BC25=7,BC25=8),"＼","")</f>
        <v/>
      </c>
      <c r="BD26" s="3" t="str">
        <f t="shared" ref="BD26" si="419">IF(OR(BD25=6,BD25=7,BD25=8),"＼","")</f>
        <v>＼</v>
      </c>
      <c r="BE26" s="3" t="str">
        <f t="shared" ref="BE26" si="420">IF(OR(BE25=6,BE25=7,BE25=8),"＼","")</f>
        <v/>
      </c>
      <c r="BF26" s="3" t="str">
        <f t="shared" ref="BF26" si="421">IF(OR(BF25=6,BF25=7,BF25=8),"＼","")</f>
        <v/>
      </c>
      <c r="BG26" s="3" t="str">
        <f t="shared" ref="BG26" si="422">IF(OR(BG25=6,BG25=7,BG25=8),"＼","")</f>
        <v/>
      </c>
      <c r="BH26" s="3" t="str">
        <f t="shared" ref="BH26" si="423">IF(OR(BH25=6,BH25=7,BH25=8),"＼","")</f>
        <v/>
      </c>
      <c r="BI26" s="3" t="str">
        <f t="shared" ref="BI26" si="424">IF(OR(BI25=6,BI25=7,BI25=8),"＼","")</f>
        <v/>
      </c>
      <c r="BJ26" s="3" t="str">
        <f t="shared" ref="BJ26" si="425">IF(OR(BJ25=6,BJ25=7,BJ25=8),"＼","")</f>
        <v>＼</v>
      </c>
      <c r="BK26" s="3" t="str">
        <f t="shared" ref="BK26" si="426">IF(OR(BK25=6,BK25=7,BK25=8),"＼","")</f>
        <v>＼</v>
      </c>
      <c r="BL26" s="3" t="str">
        <f t="shared" ref="BL26" si="427">IF(OR(BL25=6,BL25=7,BL25=8),"＼","")</f>
        <v/>
      </c>
      <c r="BM26" s="3" t="str">
        <f t="shared" ref="BM26" si="428">IF(OR(BM25=6,BM25=7,BM25=8),"＼","")</f>
        <v/>
      </c>
      <c r="BN26" s="3" t="str">
        <f t="shared" ref="BN26" si="429">IF(OR(BN25=6,BN25=7,BN25=8),"＼","")</f>
        <v>＼</v>
      </c>
      <c r="BO26" s="3" t="str">
        <f t="shared" ref="BO26" si="430">IF(OR(BO25=6,BO25=7,BO25=8),"＼","")</f>
        <v/>
      </c>
      <c r="BP26" s="3" t="str">
        <f t="shared" ref="BP26" si="431">IF(OR(BP25=6,BP25=7,BP25=8),"＼","")</f>
        <v/>
      </c>
      <c r="BQ26" s="3" t="str">
        <f t="shared" ref="BQ26" si="432">IF(OR(BQ25=6,BQ25=7,BQ25=8),"＼","")</f>
        <v>＼</v>
      </c>
      <c r="BR26" s="3" t="str">
        <f t="shared" ref="BR26" si="433">IF(OR(BR25=6,BR25=7,BR25=8),"＼","")</f>
        <v>＼</v>
      </c>
      <c r="BS26" s="3" t="str">
        <f t="shared" ref="BS26" si="434">IF(OR(BS25=6,BS25=7,BS25=8),"＼","")</f>
        <v/>
      </c>
      <c r="BT26" s="3" t="str">
        <f t="shared" ref="BT26" si="435">IF(OR(BT25=6,BT25=7,BT25=8),"＼","")</f>
        <v/>
      </c>
      <c r="BU26" s="3" t="str">
        <f t="shared" ref="BU26" si="436">IF(OR(BU25=6,BU25=7,BU25=8),"＼","")</f>
        <v/>
      </c>
      <c r="BV26" s="3" t="str">
        <f t="shared" ref="BV26" si="437">IF(OR(BV25=6,BV25=7,BV25=8),"＼","")</f>
        <v/>
      </c>
    </row>
    <row r="27" spans="1:74" ht="14.25" customHeight="1">
      <c r="A27" s="100"/>
      <c r="B27" s="23"/>
      <c r="C27" s="24">
        <f>DATE($AU$2,A28,1)</f>
        <v>42705</v>
      </c>
      <c r="D27" s="24">
        <f t="shared" ref="D27:AG27" si="438">C27+1</f>
        <v>42706</v>
      </c>
      <c r="E27" s="24">
        <f t="shared" si="438"/>
        <v>42707</v>
      </c>
      <c r="F27" s="24">
        <f t="shared" si="438"/>
        <v>42708</v>
      </c>
      <c r="G27" s="24">
        <f t="shared" si="438"/>
        <v>42709</v>
      </c>
      <c r="H27" s="24">
        <f t="shared" si="438"/>
        <v>42710</v>
      </c>
      <c r="I27" s="24">
        <f t="shared" si="438"/>
        <v>42711</v>
      </c>
      <c r="J27" s="24">
        <f t="shared" si="438"/>
        <v>42712</v>
      </c>
      <c r="K27" s="24">
        <f t="shared" si="438"/>
        <v>42713</v>
      </c>
      <c r="L27" s="24">
        <f t="shared" si="438"/>
        <v>42714</v>
      </c>
      <c r="M27" s="24">
        <f t="shared" si="438"/>
        <v>42715</v>
      </c>
      <c r="N27" s="24">
        <f t="shared" si="438"/>
        <v>42716</v>
      </c>
      <c r="O27" s="24">
        <f t="shared" si="438"/>
        <v>42717</v>
      </c>
      <c r="P27" s="24">
        <f t="shared" si="438"/>
        <v>42718</v>
      </c>
      <c r="Q27" s="24">
        <f t="shared" si="438"/>
        <v>42719</v>
      </c>
      <c r="R27" s="24">
        <f t="shared" si="438"/>
        <v>42720</v>
      </c>
      <c r="S27" s="24">
        <f t="shared" si="438"/>
        <v>42721</v>
      </c>
      <c r="T27" s="24">
        <f t="shared" si="438"/>
        <v>42722</v>
      </c>
      <c r="U27" s="24">
        <f t="shared" si="438"/>
        <v>42723</v>
      </c>
      <c r="V27" s="24">
        <f t="shared" si="438"/>
        <v>42724</v>
      </c>
      <c r="W27" s="24">
        <f t="shared" si="438"/>
        <v>42725</v>
      </c>
      <c r="X27" s="24">
        <f t="shared" si="438"/>
        <v>42726</v>
      </c>
      <c r="Y27" s="24">
        <f t="shared" si="438"/>
        <v>42727</v>
      </c>
      <c r="Z27" s="24">
        <f t="shared" si="438"/>
        <v>42728</v>
      </c>
      <c r="AA27" s="24">
        <f t="shared" si="438"/>
        <v>42729</v>
      </c>
      <c r="AB27" s="24">
        <f t="shared" si="438"/>
        <v>42730</v>
      </c>
      <c r="AC27" s="24">
        <f t="shared" si="438"/>
        <v>42731</v>
      </c>
      <c r="AD27" s="24">
        <f t="shared" si="438"/>
        <v>42732</v>
      </c>
      <c r="AE27" s="24">
        <f t="shared" si="438"/>
        <v>42733</v>
      </c>
      <c r="AF27" s="24">
        <f t="shared" si="438"/>
        <v>42734</v>
      </c>
      <c r="AG27" s="25">
        <f t="shared" si="438"/>
        <v>42735</v>
      </c>
      <c r="AH27" s="26"/>
      <c r="AI27" s="27"/>
      <c r="AJ27" s="27"/>
      <c r="AK27" s="101"/>
      <c r="AR27" s="3">
        <f>COUNTIF(祝祭日!$C$5:$C$61,C27)</f>
        <v>0</v>
      </c>
      <c r="AS27" s="3">
        <f>COUNTIF(祝祭日!$C$5:$C$61,D27)</f>
        <v>0</v>
      </c>
      <c r="AT27" s="3">
        <f>COUNTIF(祝祭日!$C$5:$C$61,E27)</f>
        <v>0</v>
      </c>
      <c r="AU27" s="3">
        <f>COUNTIF(祝祭日!$C$5:$C$61,F27)</f>
        <v>0</v>
      </c>
      <c r="AV27" s="3">
        <f>COUNTIF(祝祭日!$C$5:$C$61,G27)</f>
        <v>0</v>
      </c>
      <c r="AW27" s="3">
        <f>COUNTIF(祝祭日!$C$5:$C$61,H27)</f>
        <v>0</v>
      </c>
      <c r="AX27" s="3">
        <f>COUNTIF(祝祭日!$C$5:$C$61,I27)</f>
        <v>0</v>
      </c>
      <c r="AY27" s="3">
        <f>COUNTIF(祝祭日!$C$5:$C$61,J27)</f>
        <v>0</v>
      </c>
      <c r="AZ27" s="3">
        <f>COUNTIF(祝祭日!$C$5:$C$61,K27)</f>
        <v>0</v>
      </c>
      <c r="BA27" s="3">
        <f>COUNTIF(祝祭日!$C$5:$C$61,L27)</f>
        <v>0</v>
      </c>
      <c r="BB27" s="3">
        <f>COUNTIF(祝祭日!$C$5:$C$61,M27)</f>
        <v>0</v>
      </c>
      <c r="BC27" s="3">
        <f>COUNTIF(祝祭日!$C$5:$C$61,N27)</f>
        <v>0</v>
      </c>
      <c r="BD27" s="3">
        <f>COUNTIF(祝祭日!$C$5:$C$61,O27)</f>
        <v>0</v>
      </c>
      <c r="BE27" s="3">
        <f>COUNTIF(祝祭日!$C$5:$C$61,P27)</f>
        <v>0</v>
      </c>
      <c r="BF27" s="3">
        <f>COUNTIF(祝祭日!$C$5:$C$61,Q27)</f>
        <v>0</v>
      </c>
      <c r="BG27" s="3">
        <f>COUNTIF(祝祭日!$C$5:$C$61,R27)</f>
        <v>0</v>
      </c>
      <c r="BH27" s="3">
        <f>COUNTIF(祝祭日!$C$5:$C$61,S27)</f>
        <v>0</v>
      </c>
      <c r="BI27" s="3">
        <f>COUNTIF(祝祭日!$C$5:$C$61,T27)</f>
        <v>0</v>
      </c>
      <c r="BJ27" s="3">
        <f>COUNTIF(祝祭日!$C$5:$C$61,U27)</f>
        <v>0</v>
      </c>
      <c r="BK27" s="3">
        <f>COUNTIF(祝祭日!$C$5:$C$61,V27)</f>
        <v>0</v>
      </c>
      <c r="BL27" s="3">
        <f>COUNTIF(祝祭日!$C$5:$C$61,W27)</f>
        <v>0</v>
      </c>
      <c r="BM27" s="3">
        <f>COUNTIF(祝祭日!$C$5:$C$61,X27)</f>
        <v>0</v>
      </c>
      <c r="BN27" s="3">
        <f>COUNTIF(祝祭日!$C$5:$C$61,Y27)</f>
        <v>1</v>
      </c>
      <c r="BO27" s="3">
        <f>COUNTIF(祝祭日!$C$5:$C$61,Z27)</f>
        <v>0</v>
      </c>
      <c r="BP27" s="3">
        <f>COUNTIF(祝祭日!$C$5:$C$61,AA27)</f>
        <v>0</v>
      </c>
      <c r="BQ27" s="3">
        <f>COUNTIF(祝祭日!$C$5:$C$61,AB27)</f>
        <v>0</v>
      </c>
      <c r="BR27" s="3">
        <f>COUNTIF(祝祭日!$C$5:$C$61,AC27)</f>
        <v>0</v>
      </c>
      <c r="BS27" s="3">
        <f>COUNTIF(祝祭日!$C$5:$C$61,AD27)</f>
        <v>0</v>
      </c>
      <c r="BT27" s="3">
        <f>COUNTIF(祝祭日!$C$5:$C$61,AE27)</f>
        <v>1</v>
      </c>
      <c r="BU27" s="3">
        <f>COUNTIF(祝祭日!$C$5:$C$61,AF27)</f>
        <v>1</v>
      </c>
      <c r="BV27" s="3">
        <f>COUNTIF(祝祭日!$C$5:$C$61,AG27)</f>
        <v>1</v>
      </c>
    </row>
    <row r="28" spans="1:74" ht="14.25" customHeight="1">
      <c r="A28" s="245">
        <v>12</v>
      </c>
      <c r="B28" s="247" t="s">
        <v>2</v>
      </c>
      <c r="C28" s="18">
        <f t="shared" ref="C28:AG28" si="439">C27</f>
        <v>42705</v>
      </c>
      <c r="D28" s="18">
        <f t="shared" si="439"/>
        <v>42706</v>
      </c>
      <c r="E28" s="18">
        <f t="shared" si="439"/>
        <v>42707</v>
      </c>
      <c r="F28" s="18">
        <f t="shared" si="439"/>
        <v>42708</v>
      </c>
      <c r="G28" s="18">
        <f t="shared" si="439"/>
        <v>42709</v>
      </c>
      <c r="H28" s="18">
        <f t="shared" si="439"/>
        <v>42710</v>
      </c>
      <c r="I28" s="18">
        <f t="shared" si="439"/>
        <v>42711</v>
      </c>
      <c r="J28" s="18">
        <f t="shared" si="439"/>
        <v>42712</v>
      </c>
      <c r="K28" s="18">
        <f t="shared" si="439"/>
        <v>42713</v>
      </c>
      <c r="L28" s="18">
        <f t="shared" si="439"/>
        <v>42714</v>
      </c>
      <c r="M28" s="18">
        <f t="shared" si="439"/>
        <v>42715</v>
      </c>
      <c r="N28" s="18">
        <f t="shared" si="439"/>
        <v>42716</v>
      </c>
      <c r="O28" s="18">
        <f t="shared" si="439"/>
        <v>42717</v>
      </c>
      <c r="P28" s="18">
        <f t="shared" si="439"/>
        <v>42718</v>
      </c>
      <c r="Q28" s="18">
        <f t="shared" si="439"/>
        <v>42719</v>
      </c>
      <c r="R28" s="18">
        <f t="shared" si="439"/>
        <v>42720</v>
      </c>
      <c r="S28" s="18">
        <f t="shared" si="439"/>
        <v>42721</v>
      </c>
      <c r="T28" s="18">
        <f t="shared" si="439"/>
        <v>42722</v>
      </c>
      <c r="U28" s="18">
        <f t="shared" si="439"/>
        <v>42723</v>
      </c>
      <c r="V28" s="18">
        <f t="shared" si="439"/>
        <v>42724</v>
      </c>
      <c r="W28" s="18">
        <f t="shared" si="439"/>
        <v>42725</v>
      </c>
      <c r="X28" s="18">
        <f t="shared" si="439"/>
        <v>42726</v>
      </c>
      <c r="Y28" s="18">
        <f t="shared" si="439"/>
        <v>42727</v>
      </c>
      <c r="Z28" s="18">
        <f t="shared" si="439"/>
        <v>42728</v>
      </c>
      <c r="AA28" s="18">
        <f t="shared" si="439"/>
        <v>42729</v>
      </c>
      <c r="AB28" s="18">
        <f t="shared" si="439"/>
        <v>42730</v>
      </c>
      <c r="AC28" s="18">
        <f t="shared" si="439"/>
        <v>42731</v>
      </c>
      <c r="AD28" s="18">
        <f>AD27</f>
        <v>42732</v>
      </c>
      <c r="AE28" s="18">
        <f t="shared" si="439"/>
        <v>42733</v>
      </c>
      <c r="AF28" s="18">
        <f t="shared" si="439"/>
        <v>42734</v>
      </c>
      <c r="AG28" s="30">
        <f t="shared" si="439"/>
        <v>42735</v>
      </c>
      <c r="AH28" s="28"/>
      <c r="AI28" s="29"/>
      <c r="AJ28" s="29"/>
      <c r="AK28" s="102"/>
      <c r="AO28" s="4"/>
      <c r="AP28" s="4"/>
      <c r="AR28" s="3">
        <f>IF(AR27&gt;0,8,IF(COUNTIF(memo!$T$9:$T$44,C27)&gt;0,0.5,WEEKDAY(C27,2)))</f>
        <v>4</v>
      </c>
      <c r="AS28" s="3">
        <f>IF(AS27&gt;0,8,IF(COUNTIF(memo!$T$9:$T$44,D27)&gt;0,0.5,WEEKDAY(D27,2)))</f>
        <v>5</v>
      </c>
      <c r="AT28" s="3">
        <f>IF(AT27&gt;0,8,IF(COUNTIF(memo!$T$9:$T$44,E27)&gt;0,0.5,WEEKDAY(E27,2)))</f>
        <v>6</v>
      </c>
      <c r="AU28" s="3">
        <f>IF(AU27&gt;0,8,IF(COUNTIF(memo!$T$9:$T$44,F27)&gt;0,0.5,WEEKDAY(F27,2)))</f>
        <v>7</v>
      </c>
      <c r="AV28" s="3">
        <f>IF(AV27&gt;0,8,IF(COUNTIF(memo!$T$9:$T$44,G27)&gt;0,0.5,WEEKDAY(G27,2)))</f>
        <v>1</v>
      </c>
      <c r="AW28" s="3">
        <f>IF(AW27&gt;0,8,IF(COUNTIF(memo!$T$9:$T$44,H27)&gt;0,0.5,WEEKDAY(H27,2)))</f>
        <v>2</v>
      </c>
      <c r="AX28" s="3">
        <f>IF(AX27&gt;0,8,IF(COUNTIF(memo!$T$9:$T$44,I27)&gt;0,0.5,WEEKDAY(I27,2)))</f>
        <v>3</v>
      </c>
      <c r="AY28" s="3">
        <f>IF(AY27&gt;0,8,IF(COUNTIF(memo!$T$9:$T$44,J27)&gt;0,0.5,WEEKDAY(J27,2)))</f>
        <v>4</v>
      </c>
      <c r="AZ28" s="3">
        <f>IF(AZ27&gt;0,8,IF(COUNTIF(memo!$T$9:$T$44,K27)&gt;0,0.5,WEEKDAY(K27,2)))</f>
        <v>5</v>
      </c>
      <c r="BA28" s="3">
        <f>IF(BA27&gt;0,8,IF(COUNTIF(memo!$T$9:$T$44,L27)&gt;0,0.5,WEEKDAY(L27,2)))</f>
        <v>6</v>
      </c>
      <c r="BB28" s="3">
        <f>IF(BB27&gt;0,8,IF(COUNTIF(memo!$T$9:$T$44,M27)&gt;0,0.5,WEEKDAY(M27,2)))</f>
        <v>7</v>
      </c>
      <c r="BC28" s="3">
        <f>IF(BC27&gt;0,8,IF(COUNTIF(memo!$T$9:$T$44,N27)&gt;0,0.5,WEEKDAY(N27,2)))</f>
        <v>1</v>
      </c>
      <c r="BD28" s="3">
        <f>IF(BD27&gt;0,8,IF(COUNTIF(memo!$T$9:$T$44,O27)&gt;0,0.5,WEEKDAY(O27,2)))</f>
        <v>2</v>
      </c>
      <c r="BE28" s="3">
        <f>IF(BE27&gt;0,8,IF(COUNTIF(memo!$T$9:$T$44,P27)&gt;0,0.5,WEEKDAY(P27,2)))</f>
        <v>3</v>
      </c>
      <c r="BF28" s="3">
        <f>IF(BF27&gt;0,8,IF(COUNTIF(memo!$T$9:$T$44,Q27)&gt;0,0.5,WEEKDAY(Q27,2)))</f>
        <v>4</v>
      </c>
      <c r="BG28" s="3">
        <f>IF(BG27&gt;0,8,IF(COUNTIF(memo!$T$9:$T$44,R27)&gt;0,0.5,WEEKDAY(R27,2)))</f>
        <v>5</v>
      </c>
      <c r="BH28" s="3">
        <f>IF(BH27&gt;0,8,IF(COUNTIF(memo!$T$9:$T$44,S27)&gt;0,0.5,WEEKDAY(S27,2)))</f>
        <v>6</v>
      </c>
      <c r="BI28" s="3">
        <f>IF(BI27&gt;0,8,IF(COUNTIF(memo!$T$9:$T$44,T27)&gt;0,0.5,WEEKDAY(T27,2)))</f>
        <v>7</v>
      </c>
      <c r="BJ28" s="3">
        <f>IF(BJ27&gt;0,8,IF(COUNTIF(memo!$T$9:$T$44,U27)&gt;0,0.5,WEEKDAY(U27,2)))</f>
        <v>1</v>
      </c>
      <c r="BK28" s="3">
        <f>IF(BK27&gt;0,8,IF(COUNTIF(memo!$T$9:$T$44,V27)&gt;0,0.5,WEEKDAY(V27,2)))</f>
        <v>2</v>
      </c>
      <c r="BL28" s="3">
        <f>IF(BL27&gt;0,8,IF(COUNTIF(memo!$T$9:$T$44,W27)&gt;0,0.5,WEEKDAY(W27,2)))</f>
        <v>3</v>
      </c>
      <c r="BM28" s="3">
        <f>IF(BM27&gt;0,8,IF(COUNTIF(memo!$T$9:$T$44,X27)&gt;0,0.5,WEEKDAY(X27,2)))</f>
        <v>4</v>
      </c>
      <c r="BN28" s="3">
        <f>IF(BN27&gt;0,8,IF(COUNTIF(memo!$T$9:$T$44,Y27)&gt;0,0.5,WEEKDAY(Y27,2)))</f>
        <v>8</v>
      </c>
      <c r="BO28" s="3">
        <f>IF(BO27&gt;0,8,IF(COUNTIF(memo!$T$9:$T$44,Z27)&gt;0,0.5,WEEKDAY(Z27,2)))</f>
        <v>6</v>
      </c>
      <c r="BP28" s="3">
        <f>IF(BP27&gt;0,8,IF(COUNTIF(memo!$T$9:$T$44,AA27)&gt;0,0.5,WEEKDAY(AA27,2)))</f>
        <v>7</v>
      </c>
      <c r="BQ28" s="3">
        <f>IF(BQ27&gt;0,8,IF(COUNTIF(memo!$T$9:$T$44,AB27)&gt;0,0.5,WEEKDAY(AB27,2)))</f>
        <v>1</v>
      </c>
      <c r="BR28" s="3">
        <f>IF(BR27&gt;0,8,IF(COUNTIF(memo!$T$9:$T$44,AC27)&gt;0,0.5,WEEKDAY(AC27,2)))</f>
        <v>2</v>
      </c>
      <c r="BS28" s="3">
        <f>IF(BS27&gt;0,8,IF(COUNTIF(memo!$T$9:$T$44,AD27)&gt;0,0.5,WEEKDAY(AD27,2)))</f>
        <v>3</v>
      </c>
      <c r="BT28" s="3">
        <f>IF(BT27&gt;0,8,IF(COUNTIF(memo!$T$9:$T$44,AE27)&gt;0,0.5,WEEKDAY(AE27,2)))</f>
        <v>8</v>
      </c>
      <c r="BU28" s="3">
        <f>IF(BU27&gt;0,8,IF(COUNTIF(memo!$T$9:$T$44,AF27)&gt;0,9,WEEKDAY(AF27,2)))</f>
        <v>8</v>
      </c>
      <c r="BV28" s="3">
        <f>IF(BV27&gt;0,8,IF(COUNTIF(memo!$T$9:$T$44,AG27)&gt;0,9,WEEKDAY(AG27,2)))</f>
        <v>8</v>
      </c>
    </row>
    <row r="29" spans="1:74" ht="37.5" customHeight="1">
      <c r="A29" s="246"/>
      <c r="B29" s="248"/>
      <c r="C29" s="45" t="str">
        <f>IF(AR29="","",AR29)</f>
        <v/>
      </c>
      <c r="D29" s="45" t="str">
        <f t="shared" ref="D29" si="440">IF(AS29="","",AS29)</f>
        <v/>
      </c>
      <c r="E29" s="45" t="str">
        <f t="shared" ref="E29" si="441">IF(AT29="","",AT29)</f>
        <v>＼</v>
      </c>
      <c r="F29" s="45" t="str">
        <f t="shared" ref="F29" si="442">IF(AU29="","",AU29)</f>
        <v>＼</v>
      </c>
      <c r="G29" s="45" t="str">
        <f t="shared" ref="G29" si="443">IF(AV29="","",AV29)</f>
        <v/>
      </c>
      <c r="H29" s="45" t="str">
        <f t="shared" ref="H29" si="444">IF(AW29="","",AW29)</f>
        <v/>
      </c>
      <c r="I29" s="45" t="str">
        <f t="shared" ref="I29" si="445">IF(AX29="","",AX29)</f>
        <v/>
      </c>
      <c r="J29" s="45" t="str">
        <f t="shared" ref="J29" si="446">IF(AY29="","",AY29)</f>
        <v/>
      </c>
      <c r="K29" s="45" t="str">
        <f t="shared" ref="K29" si="447">IF(AZ29="","",AZ29)</f>
        <v/>
      </c>
      <c r="L29" s="45" t="str">
        <f t="shared" ref="L29" si="448">IF(BA29="","",BA29)</f>
        <v>＼</v>
      </c>
      <c r="M29" s="45" t="str">
        <f t="shared" ref="M29" si="449">IF(BB29="","",BB29)</f>
        <v>＼</v>
      </c>
      <c r="N29" s="45" t="str">
        <f t="shared" ref="N29" si="450">IF(BC29="","",BC29)</f>
        <v/>
      </c>
      <c r="O29" s="45" t="str">
        <f t="shared" ref="O29" si="451">IF(BD29="","",BD29)</f>
        <v/>
      </c>
      <c r="P29" s="45" t="str">
        <f t="shared" ref="P29" si="452">IF(BE29="","",BE29)</f>
        <v/>
      </c>
      <c r="Q29" s="45" t="str">
        <f t="shared" ref="Q29" si="453">IF(BF29="","",BF29)</f>
        <v/>
      </c>
      <c r="R29" s="45" t="str">
        <f t="shared" ref="R29" si="454">IF(BG29="","",BG29)</f>
        <v/>
      </c>
      <c r="S29" s="45" t="str">
        <f t="shared" ref="S29" si="455">IF(BH29="","",BH29)</f>
        <v>＼</v>
      </c>
      <c r="T29" s="45" t="str">
        <f t="shared" ref="T29" si="456">IF(BI29="","",BI29)</f>
        <v>＼</v>
      </c>
      <c r="U29" s="45" t="str">
        <f t="shared" ref="U29" si="457">IF(BJ29="","",BJ29)</f>
        <v/>
      </c>
      <c r="V29" s="45" t="str">
        <f t="shared" ref="V29" si="458">IF(BK29="","",BK29)</f>
        <v/>
      </c>
      <c r="W29" s="45" t="str">
        <f t="shared" ref="W29" si="459">IF(BL29="","",BL29)</f>
        <v/>
      </c>
      <c r="X29" s="45" t="str">
        <f t="shared" ref="X29" si="460">IF(BM29="","",BM29)</f>
        <v/>
      </c>
      <c r="Y29" s="45" t="str">
        <f t="shared" ref="Y29" si="461">IF(BN29="","",BN29)</f>
        <v>＼</v>
      </c>
      <c r="Z29" s="45" t="str">
        <f t="shared" ref="Z29" si="462">IF(BO29="","",BO29)</f>
        <v>＼</v>
      </c>
      <c r="AA29" s="45" t="str">
        <f t="shared" ref="AA29" si="463">IF(BP29="","",BP29)</f>
        <v>＼</v>
      </c>
      <c r="AB29" s="45" t="str">
        <f t="shared" ref="AB29" si="464">IF(BQ29="","",BQ29)</f>
        <v/>
      </c>
      <c r="AC29" s="45" t="str">
        <f t="shared" ref="AC29" si="465">IF(BR29="","",BR29)</f>
        <v/>
      </c>
      <c r="AD29" s="45" t="str">
        <f t="shared" ref="AD29" si="466">IF(BS29="","",BS29)</f>
        <v/>
      </c>
      <c r="AE29" s="45" t="str">
        <f t="shared" ref="AE29" si="467">IF(BT29="","",BT29)</f>
        <v>＼</v>
      </c>
      <c r="AF29" s="45" t="str">
        <f t="shared" ref="AF29" si="468">IF(BU29="","",BU29)</f>
        <v>＼</v>
      </c>
      <c r="AG29" s="45" t="str">
        <f t="shared" ref="AG29" si="469">IF(BV29="","",BV29)</f>
        <v>＼</v>
      </c>
      <c r="AH29" s="22"/>
      <c r="AI29" s="21"/>
      <c r="AJ29" s="21"/>
      <c r="AK29" s="75"/>
      <c r="AO29" s="4"/>
      <c r="AP29" s="4"/>
      <c r="AR29" s="3" t="str">
        <f>IF(OR(AR28=6,AR28=7,AR28=8),"＼","")</f>
        <v/>
      </c>
      <c r="AS29" s="3" t="str">
        <f t="shared" ref="AS29" si="470">IF(OR(AS28=6,AS28=7,AS28=8),"＼","")</f>
        <v/>
      </c>
      <c r="AT29" s="3" t="str">
        <f t="shared" ref="AT29" si="471">IF(OR(AT28=6,AT28=7,AT28=8),"＼","")</f>
        <v>＼</v>
      </c>
      <c r="AU29" s="3" t="str">
        <f t="shared" ref="AU29" si="472">IF(OR(AU28=6,AU28=7,AU28=8),"＼","")</f>
        <v>＼</v>
      </c>
      <c r="AV29" s="3" t="str">
        <f t="shared" ref="AV29" si="473">IF(OR(AV28=6,AV28=7,AV28=8),"＼","")</f>
        <v/>
      </c>
      <c r="AW29" s="3" t="str">
        <f t="shared" ref="AW29" si="474">IF(OR(AW28=6,AW28=7,AW28=8),"＼","")</f>
        <v/>
      </c>
      <c r="AX29" s="3" t="str">
        <f t="shared" ref="AX29" si="475">IF(OR(AX28=6,AX28=7,AX28=8),"＼","")</f>
        <v/>
      </c>
      <c r="AY29" s="3" t="str">
        <f t="shared" ref="AY29" si="476">IF(OR(AY28=6,AY28=7,AY28=8),"＼","")</f>
        <v/>
      </c>
      <c r="AZ29" s="3" t="str">
        <f t="shared" ref="AZ29" si="477">IF(OR(AZ28=6,AZ28=7,AZ28=8),"＼","")</f>
        <v/>
      </c>
      <c r="BA29" s="3" t="str">
        <f t="shared" ref="BA29" si="478">IF(OR(BA28=6,BA28=7,BA28=8),"＼","")</f>
        <v>＼</v>
      </c>
      <c r="BB29" s="3" t="str">
        <f t="shared" ref="BB29" si="479">IF(OR(BB28=6,BB28=7,BB28=8),"＼","")</f>
        <v>＼</v>
      </c>
      <c r="BC29" s="3" t="str">
        <f t="shared" ref="BC29" si="480">IF(OR(BC28=6,BC28=7,BC28=8),"＼","")</f>
        <v/>
      </c>
      <c r="BD29" s="3" t="str">
        <f t="shared" ref="BD29" si="481">IF(OR(BD28=6,BD28=7,BD28=8),"＼","")</f>
        <v/>
      </c>
      <c r="BE29" s="3" t="str">
        <f t="shared" ref="BE29" si="482">IF(OR(BE28=6,BE28=7,BE28=8),"＼","")</f>
        <v/>
      </c>
      <c r="BF29" s="3" t="str">
        <f t="shared" ref="BF29" si="483">IF(OR(BF28=6,BF28=7,BF28=8),"＼","")</f>
        <v/>
      </c>
      <c r="BG29" s="3" t="str">
        <f t="shared" ref="BG29" si="484">IF(OR(BG28=6,BG28=7,BG28=8),"＼","")</f>
        <v/>
      </c>
      <c r="BH29" s="3" t="str">
        <f t="shared" ref="BH29" si="485">IF(OR(BH28=6,BH28=7,BH28=8),"＼","")</f>
        <v>＼</v>
      </c>
      <c r="BI29" s="3" t="str">
        <f t="shared" ref="BI29" si="486">IF(OR(BI28=6,BI28=7,BI28=8),"＼","")</f>
        <v>＼</v>
      </c>
      <c r="BJ29" s="3" t="str">
        <f t="shared" ref="BJ29" si="487">IF(OR(BJ28=6,BJ28=7,BJ28=8),"＼","")</f>
        <v/>
      </c>
      <c r="BK29" s="3" t="str">
        <f t="shared" ref="BK29" si="488">IF(OR(BK28=6,BK28=7,BK28=8),"＼","")</f>
        <v/>
      </c>
      <c r="BL29" s="3" t="str">
        <f t="shared" ref="BL29" si="489">IF(OR(BL28=6,BL28=7,BL28=8),"＼","")</f>
        <v/>
      </c>
      <c r="BM29" s="3" t="str">
        <f t="shared" ref="BM29" si="490">IF(OR(BM28=6,BM28=7,BM28=8),"＼","")</f>
        <v/>
      </c>
      <c r="BN29" s="3" t="str">
        <f t="shared" ref="BN29" si="491">IF(OR(BN28=6,BN28=7,BN28=8),"＼","")</f>
        <v>＼</v>
      </c>
      <c r="BO29" s="3" t="str">
        <f t="shared" ref="BO29" si="492">IF(OR(BO28=6,BO28=7,BO28=8),"＼","")</f>
        <v>＼</v>
      </c>
      <c r="BP29" s="3" t="str">
        <f t="shared" ref="BP29" si="493">IF(OR(BP28=6,BP28=7,BP28=8),"＼","")</f>
        <v>＼</v>
      </c>
      <c r="BQ29" s="3" t="str">
        <f t="shared" ref="BQ29" si="494">IF(OR(BQ28=6,BQ28=7,BQ28=8),"＼","")</f>
        <v/>
      </c>
      <c r="BR29" s="3" t="str">
        <f t="shared" ref="BR29" si="495">IF(OR(BR28=6,BR28=7,BR28=8),"＼","")</f>
        <v/>
      </c>
      <c r="BS29" s="3" t="str">
        <f t="shared" ref="BS29" si="496">IF(OR(BS28=6,BS28=7,BS28=8),"＼","")</f>
        <v/>
      </c>
      <c r="BT29" s="3" t="str">
        <f t="shared" ref="BT29" si="497">IF(OR(BT28=6,BT28=7,BT28=8),"＼","")</f>
        <v>＼</v>
      </c>
      <c r="BU29" s="3" t="str">
        <f t="shared" ref="BU29" si="498">IF(OR(BU28=6,BU28=7,BU28=8),"＼","")</f>
        <v>＼</v>
      </c>
      <c r="BV29" s="3" t="str">
        <f t="shared" ref="BV29" si="499">IF(OR(BV28=6,BV28=7,BV28=8),"＼","")</f>
        <v>＼</v>
      </c>
    </row>
    <row r="30" spans="1:74" ht="14.25" customHeight="1">
      <c r="A30" s="100"/>
      <c r="B30" s="23"/>
      <c r="C30" s="24">
        <f>DATE($AU$2+1,A31,1)</f>
        <v>42736</v>
      </c>
      <c r="D30" s="24">
        <f t="shared" ref="D30:AG30" si="500">C30+1</f>
        <v>42737</v>
      </c>
      <c r="E30" s="24">
        <f t="shared" si="500"/>
        <v>42738</v>
      </c>
      <c r="F30" s="24">
        <f t="shared" si="500"/>
        <v>42739</v>
      </c>
      <c r="G30" s="24">
        <f t="shared" si="500"/>
        <v>42740</v>
      </c>
      <c r="H30" s="24">
        <f t="shared" si="500"/>
        <v>42741</v>
      </c>
      <c r="I30" s="24">
        <f t="shared" si="500"/>
        <v>42742</v>
      </c>
      <c r="J30" s="24">
        <f t="shared" si="500"/>
        <v>42743</v>
      </c>
      <c r="K30" s="24">
        <f t="shared" si="500"/>
        <v>42744</v>
      </c>
      <c r="L30" s="24">
        <f t="shared" si="500"/>
        <v>42745</v>
      </c>
      <c r="M30" s="24">
        <f t="shared" si="500"/>
        <v>42746</v>
      </c>
      <c r="N30" s="24">
        <f t="shared" si="500"/>
        <v>42747</v>
      </c>
      <c r="O30" s="24">
        <f t="shared" si="500"/>
        <v>42748</v>
      </c>
      <c r="P30" s="24">
        <f t="shared" si="500"/>
        <v>42749</v>
      </c>
      <c r="Q30" s="24">
        <f t="shared" si="500"/>
        <v>42750</v>
      </c>
      <c r="R30" s="24">
        <f t="shared" si="500"/>
        <v>42751</v>
      </c>
      <c r="S30" s="24">
        <f t="shared" si="500"/>
        <v>42752</v>
      </c>
      <c r="T30" s="24">
        <f t="shared" si="500"/>
        <v>42753</v>
      </c>
      <c r="U30" s="24">
        <f t="shared" si="500"/>
        <v>42754</v>
      </c>
      <c r="V30" s="24">
        <f t="shared" si="500"/>
        <v>42755</v>
      </c>
      <c r="W30" s="24">
        <f t="shared" si="500"/>
        <v>42756</v>
      </c>
      <c r="X30" s="24">
        <f t="shared" si="500"/>
        <v>42757</v>
      </c>
      <c r="Y30" s="24">
        <f t="shared" si="500"/>
        <v>42758</v>
      </c>
      <c r="Z30" s="24">
        <f t="shared" si="500"/>
        <v>42759</v>
      </c>
      <c r="AA30" s="24">
        <f t="shared" si="500"/>
        <v>42760</v>
      </c>
      <c r="AB30" s="24">
        <f t="shared" si="500"/>
        <v>42761</v>
      </c>
      <c r="AC30" s="24">
        <f t="shared" si="500"/>
        <v>42762</v>
      </c>
      <c r="AD30" s="24">
        <f t="shared" si="500"/>
        <v>42763</v>
      </c>
      <c r="AE30" s="24">
        <f t="shared" si="500"/>
        <v>42764</v>
      </c>
      <c r="AF30" s="24">
        <f t="shared" si="500"/>
        <v>42765</v>
      </c>
      <c r="AG30" s="25">
        <f t="shared" si="500"/>
        <v>42766</v>
      </c>
      <c r="AH30" s="26"/>
      <c r="AI30" s="27"/>
      <c r="AJ30" s="27"/>
      <c r="AK30" s="101"/>
      <c r="AR30" s="3">
        <f>COUNTIF(祝祭日!$C$5:$C$61,C30)</f>
        <v>1</v>
      </c>
      <c r="AS30" s="3">
        <f>COUNTIF(祝祭日!$C$5:$C$61,D30)</f>
        <v>1</v>
      </c>
      <c r="AT30" s="3">
        <f>COUNTIF(祝祭日!$C$5:$C$61,E30)</f>
        <v>1</v>
      </c>
      <c r="AU30" s="3">
        <f>COUNTIF(祝祭日!$C$5:$C$61,F30)</f>
        <v>0</v>
      </c>
      <c r="AV30" s="3">
        <f>COUNTIF(祝祭日!$C$5:$C$61,G30)</f>
        <v>0</v>
      </c>
      <c r="AW30" s="3">
        <f>COUNTIF(祝祭日!$C$5:$C$61,H30)</f>
        <v>0</v>
      </c>
      <c r="AX30" s="3">
        <f>COUNTIF(祝祭日!$C$5:$C$61,I30)</f>
        <v>0</v>
      </c>
      <c r="AY30" s="3">
        <f>COUNTIF(祝祭日!$C$5:$C$61,J30)</f>
        <v>0</v>
      </c>
      <c r="AZ30" s="3">
        <f>COUNTIF(祝祭日!$C$5:$C$61,K30)</f>
        <v>1</v>
      </c>
      <c r="BA30" s="3">
        <f>COUNTIF(祝祭日!$C$5:$C$61,L30)</f>
        <v>0</v>
      </c>
      <c r="BB30" s="3">
        <f>COUNTIF(祝祭日!$C$5:$C$61,M30)</f>
        <v>0</v>
      </c>
      <c r="BC30" s="3">
        <f>COUNTIF(祝祭日!$C$5:$C$61,N30)</f>
        <v>0</v>
      </c>
      <c r="BD30" s="3">
        <f>COUNTIF(祝祭日!$C$5:$C$61,O30)</f>
        <v>0</v>
      </c>
      <c r="BE30" s="3">
        <f>COUNTIF(祝祭日!$C$5:$C$61,P30)</f>
        <v>0</v>
      </c>
      <c r="BF30" s="3">
        <f>COUNTIF(祝祭日!$C$5:$C$61,Q30)</f>
        <v>0</v>
      </c>
      <c r="BG30" s="3">
        <f>COUNTIF(祝祭日!$C$5:$C$61,R30)</f>
        <v>0</v>
      </c>
      <c r="BH30" s="3">
        <f>COUNTIF(祝祭日!$C$5:$C$61,S30)</f>
        <v>0</v>
      </c>
      <c r="BI30" s="3">
        <f>COUNTIF(祝祭日!$C$5:$C$61,T30)</f>
        <v>0</v>
      </c>
      <c r="BJ30" s="3">
        <f>COUNTIF(祝祭日!$C$5:$C$61,U30)</f>
        <v>0</v>
      </c>
      <c r="BK30" s="3">
        <f>COUNTIF(祝祭日!$C$5:$C$61,V30)</f>
        <v>0</v>
      </c>
      <c r="BL30" s="3">
        <f>COUNTIF(祝祭日!$C$5:$C$61,W30)</f>
        <v>0</v>
      </c>
      <c r="BM30" s="3">
        <f>COUNTIF(祝祭日!$C$5:$C$61,X30)</f>
        <v>0</v>
      </c>
      <c r="BN30" s="3">
        <f>COUNTIF(祝祭日!$C$5:$C$61,Y30)</f>
        <v>0</v>
      </c>
      <c r="BO30" s="3">
        <f>COUNTIF(祝祭日!$C$5:$C$61,Z30)</f>
        <v>0</v>
      </c>
      <c r="BP30" s="3">
        <f>COUNTIF(祝祭日!$C$5:$C$61,AA30)</f>
        <v>0</v>
      </c>
      <c r="BQ30" s="3">
        <f>COUNTIF(祝祭日!$C$5:$C$61,AB30)</f>
        <v>0</v>
      </c>
      <c r="BR30" s="3">
        <f>COUNTIF(祝祭日!$C$5:$C$61,AC30)</f>
        <v>0</v>
      </c>
      <c r="BS30" s="3">
        <f>COUNTIF(祝祭日!$C$5:$C$61,AD30)</f>
        <v>0</v>
      </c>
      <c r="BT30" s="3">
        <f>COUNTIF(祝祭日!$C$5:$C$61,AE30)</f>
        <v>0</v>
      </c>
      <c r="BU30" s="3">
        <f>COUNTIF(祝祭日!$C$5:$C$61,AF30)</f>
        <v>0</v>
      </c>
      <c r="BV30" s="3">
        <f>COUNTIF(祝祭日!$C$5:$C$61,AG30)</f>
        <v>0</v>
      </c>
    </row>
    <row r="31" spans="1:74" ht="14.25" customHeight="1">
      <c r="A31" s="245">
        <v>1</v>
      </c>
      <c r="B31" s="247" t="s">
        <v>2</v>
      </c>
      <c r="C31" s="18">
        <f t="shared" ref="C31:AG31" si="501">C30</f>
        <v>42736</v>
      </c>
      <c r="D31" s="18">
        <f t="shared" si="501"/>
        <v>42737</v>
      </c>
      <c r="E31" s="18">
        <f t="shared" si="501"/>
        <v>42738</v>
      </c>
      <c r="F31" s="18">
        <f t="shared" si="501"/>
        <v>42739</v>
      </c>
      <c r="G31" s="18">
        <f t="shared" si="501"/>
        <v>42740</v>
      </c>
      <c r="H31" s="18">
        <f t="shared" si="501"/>
        <v>42741</v>
      </c>
      <c r="I31" s="18">
        <f t="shared" si="501"/>
        <v>42742</v>
      </c>
      <c r="J31" s="18">
        <f t="shared" si="501"/>
        <v>42743</v>
      </c>
      <c r="K31" s="18">
        <f t="shared" si="501"/>
        <v>42744</v>
      </c>
      <c r="L31" s="18">
        <f t="shared" si="501"/>
        <v>42745</v>
      </c>
      <c r="M31" s="18">
        <f t="shared" si="501"/>
        <v>42746</v>
      </c>
      <c r="N31" s="18">
        <f t="shared" si="501"/>
        <v>42747</v>
      </c>
      <c r="O31" s="18">
        <f t="shared" si="501"/>
        <v>42748</v>
      </c>
      <c r="P31" s="18">
        <f t="shared" si="501"/>
        <v>42749</v>
      </c>
      <c r="Q31" s="18">
        <f t="shared" si="501"/>
        <v>42750</v>
      </c>
      <c r="R31" s="18">
        <f t="shared" si="501"/>
        <v>42751</v>
      </c>
      <c r="S31" s="18">
        <f t="shared" si="501"/>
        <v>42752</v>
      </c>
      <c r="T31" s="18">
        <f t="shared" si="501"/>
        <v>42753</v>
      </c>
      <c r="U31" s="18">
        <f t="shared" si="501"/>
        <v>42754</v>
      </c>
      <c r="V31" s="18">
        <f t="shared" si="501"/>
        <v>42755</v>
      </c>
      <c r="W31" s="18">
        <f t="shared" si="501"/>
        <v>42756</v>
      </c>
      <c r="X31" s="18">
        <f t="shared" si="501"/>
        <v>42757</v>
      </c>
      <c r="Y31" s="18">
        <f t="shared" si="501"/>
        <v>42758</v>
      </c>
      <c r="Z31" s="18">
        <f t="shared" si="501"/>
        <v>42759</v>
      </c>
      <c r="AA31" s="18">
        <f t="shared" si="501"/>
        <v>42760</v>
      </c>
      <c r="AB31" s="18">
        <f t="shared" si="501"/>
        <v>42761</v>
      </c>
      <c r="AC31" s="18">
        <f t="shared" si="501"/>
        <v>42762</v>
      </c>
      <c r="AD31" s="18">
        <f t="shared" si="501"/>
        <v>42763</v>
      </c>
      <c r="AE31" s="18">
        <f t="shared" si="501"/>
        <v>42764</v>
      </c>
      <c r="AF31" s="18">
        <f t="shared" si="501"/>
        <v>42765</v>
      </c>
      <c r="AG31" s="30">
        <f t="shared" si="501"/>
        <v>42766</v>
      </c>
      <c r="AH31" s="28"/>
      <c r="AI31" s="29"/>
      <c r="AJ31" s="29"/>
      <c r="AK31" s="102"/>
      <c r="AO31" s="4"/>
      <c r="AP31" s="4"/>
      <c r="AR31" s="3">
        <f>IF(AR30&gt;0,8,IF(COUNTIF(memo!$T$9:$T$44,C30)&gt;0,0.5,WEEKDAY(C30,2)))</f>
        <v>8</v>
      </c>
      <c r="AS31" s="3">
        <f>IF(AS30&gt;0,8,IF(COUNTIF(memo!$T$9:$T$44,D30)&gt;0,0.5,WEEKDAY(D30,2)))</f>
        <v>8</v>
      </c>
      <c r="AT31" s="3">
        <f>IF(AT30&gt;0,8,IF(COUNTIF(memo!$T$9:$T$44,E30)&gt;0,0.5,WEEKDAY(E30,2)))</f>
        <v>8</v>
      </c>
      <c r="AU31" s="3">
        <f>IF(AU30&gt;0,8,IF(COUNTIF(memo!$T$9:$T$44,F30)&gt;0,0.5,WEEKDAY(F30,2)))</f>
        <v>3</v>
      </c>
      <c r="AV31" s="3">
        <f>IF(AV30&gt;0,8,IF(COUNTIF(memo!$T$9:$T$44,G30)&gt;0,0.5,WEEKDAY(G30,2)))</f>
        <v>4</v>
      </c>
      <c r="AW31" s="3">
        <f>IF(AW30&gt;0,8,IF(COUNTIF(memo!$T$9:$T$44,H30)&gt;0,0.5,WEEKDAY(H30,2)))</f>
        <v>5</v>
      </c>
      <c r="AX31" s="3">
        <f>IF(AX30&gt;0,8,IF(COUNTIF(memo!$T$9:$T$44,I30)&gt;0,0.5,WEEKDAY(I30,2)))</f>
        <v>6</v>
      </c>
      <c r="AY31" s="3">
        <f>IF(AY30&gt;0,8,IF(COUNTIF(memo!$T$9:$T$44,J30)&gt;0,0.5,WEEKDAY(J30,2)))</f>
        <v>7</v>
      </c>
      <c r="AZ31" s="3">
        <f>IF(AZ30&gt;0,8,IF(COUNTIF(memo!$T$9:$T$44,K30)&gt;0,0.5,WEEKDAY(K30,2)))</f>
        <v>8</v>
      </c>
      <c r="BA31" s="3">
        <f>IF(BA30&gt;0,8,IF(COUNTIF(memo!$T$9:$T$44,L30)&gt;0,0.5,WEEKDAY(L30,2)))</f>
        <v>2</v>
      </c>
      <c r="BB31" s="3">
        <f>IF(BB30&gt;0,8,IF(COUNTIF(memo!$T$9:$T$44,M30)&gt;0,0.5,WEEKDAY(M30,2)))</f>
        <v>3</v>
      </c>
      <c r="BC31" s="3">
        <f>IF(BC30&gt;0,8,IF(COUNTIF(memo!$T$9:$T$44,N30)&gt;0,0.5,WEEKDAY(N30,2)))</f>
        <v>4</v>
      </c>
      <c r="BD31" s="3">
        <f>IF(BD30&gt;0,8,IF(COUNTIF(memo!$T$9:$T$44,O30)&gt;0,0.5,WEEKDAY(O30,2)))</f>
        <v>5</v>
      </c>
      <c r="BE31" s="3">
        <f>IF(BE30&gt;0,8,IF(COUNTIF(memo!$T$9:$T$44,P30)&gt;0,0.5,WEEKDAY(P30,2)))</f>
        <v>0.5</v>
      </c>
      <c r="BF31" s="3">
        <f>IF(BF30&gt;0,8,IF(COUNTIF(memo!$T$9:$T$44,Q30)&gt;0,0.5,WEEKDAY(Q30,2)))</f>
        <v>7</v>
      </c>
      <c r="BG31" s="3">
        <f>IF(BG30&gt;0,8,IF(COUNTIF(memo!$T$9:$T$44,R30)&gt;0,0.5,WEEKDAY(R30,2)))</f>
        <v>1</v>
      </c>
      <c r="BH31" s="3">
        <f>IF(BH30&gt;0,8,IF(COUNTIF(memo!$T$9:$T$44,S30)&gt;0,0.5,WEEKDAY(S30,2)))</f>
        <v>2</v>
      </c>
      <c r="BI31" s="3">
        <f>IF(BI30&gt;0,8,IF(COUNTIF(memo!$T$9:$T$44,T30)&gt;0,0.5,WEEKDAY(T30,2)))</f>
        <v>3</v>
      </c>
      <c r="BJ31" s="3">
        <f>IF(BJ30&gt;0,8,IF(COUNTIF(memo!$T$9:$T$44,U30)&gt;0,0.5,WEEKDAY(U30,2)))</f>
        <v>4</v>
      </c>
      <c r="BK31" s="3">
        <f>IF(BK30&gt;0,8,IF(COUNTIF(memo!$T$9:$T$44,V30)&gt;0,0.5,WEEKDAY(V30,2)))</f>
        <v>5</v>
      </c>
      <c r="BL31" s="3">
        <f>IF(BL30&gt;0,8,IF(COUNTIF(memo!$T$9:$T$44,W30)&gt;0,0.5,WEEKDAY(W30,2)))</f>
        <v>0.5</v>
      </c>
      <c r="BM31" s="3">
        <f>IF(BM30&gt;0,8,IF(COUNTIF(memo!$T$9:$T$44,X30)&gt;0,0.5,WEEKDAY(X30,2)))</f>
        <v>7</v>
      </c>
      <c r="BN31" s="3">
        <f>IF(BN30&gt;0,8,IF(COUNTIF(memo!$T$9:$T$44,Y30)&gt;0,0.5,WEEKDAY(Y30,2)))</f>
        <v>1</v>
      </c>
      <c r="BO31" s="3">
        <f>IF(BO30&gt;0,8,IF(COUNTIF(memo!$T$9:$T$44,Z30)&gt;0,0.5,WEEKDAY(Z30,2)))</f>
        <v>2</v>
      </c>
      <c r="BP31" s="3">
        <f>IF(BP30&gt;0,8,IF(COUNTIF(memo!$T$9:$T$44,AA30)&gt;0,0.5,WEEKDAY(AA30,2)))</f>
        <v>3</v>
      </c>
      <c r="BQ31" s="3">
        <f>IF(BQ30&gt;0,8,IF(COUNTIF(memo!$T$9:$T$44,AB30)&gt;0,0.5,WEEKDAY(AB30,2)))</f>
        <v>4</v>
      </c>
      <c r="BR31" s="3">
        <f>IF(BR30&gt;0,8,IF(COUNTIF(memo!$T$9:$T$44,AC30)&gt;0,0.5,WEEKDAY(AC30,2)))</f>
        <v>5</v>
      </c>
      <c r="BS31" s="3">
        <f>IF(BS30&gt;0,8,IF(COUNTIF(memo!$T$9:$T$44,AD30)&gt;0,0.5,WEEKDAY(AD30,2)))</f>
        <v>6</v>
      </c>
      <c r="BT31" s="3">
        <f>IF(BT30&gt;0,8,IF(COUNTIF(memo!$T$9:$T$44,AE30)&gt;0,0.5,WEEKDAY(AE30,2)))</f>
        <v>7</v>
      </c>
      <c r="BU31" s="3">
        <f>IF(BU30&gt;0,8,IF(COUNTIF(memo!$T$9:$T$44,AF30)&gt;0,0.5,WEEKDAY(AF30,2)))</f>
        <v>1</v>
      </c>
      <c r="BV31" s="3">
        <f>IF(BV30&gt;0,8,IF(COUNTIF(memo!$T$9:$T$44,AG30)&gt;0,0.5,WEEKDAY(AG30,2)))</f>
        <v>2</v>
      </c>
    </row>
    <row r="32" spans="1:74" ht="37.5" customHeight="1">
      <c r="A32" s="246"/>
      <c r="B32" s="248"/>
      <c r="C32" s="45" t="str">
        <f>IF(AR32="","",AR32)</f>
        <v>＼</v>
      </c>
      <c r="D32" s="45" t="str">
        <f t="shared" ref="D32" si="502">IF(AS32="","",AS32)</f>
        <v>＼</v>
      </c>
      <c r="E32" s="45" t="str">
        <f t="shared" ref="E32" si="503">IF(AT32="","",AT32)</f>
        <v>＼</v>
      </c>
      <c r="F32" s="45" t="str">
        <f t="shared" ref="F32" si="504">IF(AU32="","",AU32)</f>
        <v/>
      </c>
      <c r="G32" s="45" t="str">
        <f t="shared" ref="G32" si="505">IF(AV32="","",AV32)</f>
        <v/>
      </c>
      <c r="H32" s="45" t="str">
        <f t="shared" ref="H32" si="506">IF(AW32="","",AW32)</f>
        <v/>
      </c>
      <c r="I32" s="45" t="str">
        <f t="shared" ref="I32" si="507">IF(AX32="","",AX32)</f>
        <v>＼</v>
      </c>
      <c r="J32" s="45" t="str">
        <f t="shared" ref="J32" si="508">IF(AY32="","",AY32)</f>
        <v>＼</v>
      </c>
      <c r="K32" s="45" t="str">
        <f t="shared" ref="K32" si="509">IF(AZ32="","",AZ32)</f>
        <v>＼</v>
      </c>
      <c r="L32" s="45" t="str">
        <f t="shared" ref="L32" si="510">IF(BA32="","",BA32)</f>
        <v/>
      </c>
      <c r="M32" s="45" t="str">
        <f t="shared" ref="M32" si="511">IF(BB32="","",BB32)</f>
        <v/>
      </c>
      <c r="N32" s="45" t="str">
        <f t="shared" ref="N32" si="512">IF(BC32="","",BC32)</f>
        <v/>
      </c>
      <c r="O32" s="45" t="str">
        <f t="shared" ref="O32" si="513">IF(BD32="","",BD32)</f>
        <v/>
      </c>
      <c r="P32" s="45" t="str">
        <f t="shared" ref="P32" si="514">IF(BE32="","",BE32)</f>
        <v/>
      </c>
      <c r="Q32" s="45" t="str">
        <f t="shared" ref="Q32" si="515">IF(BF32="","",BF32)</f>
        <v>＼</v>
      </c>
      <c r="R32" s="45" t="str">
        <f t="shared" ref="R32" si="516">IF(BG32="","",BG32)</f>
        <v/>
      </c>
      <c r="S32" s="45" t="str">
        <f t="shared" ref="S32" si="517">IF(BH32="","",BH32)</f>
        <v/>
      </c>
      <c r="T32" s="45" t="str">
        <f t="shared" ref="T32" si="518">IF(BI32="","",BI32)</f>
        <v/>
      </c>
      <c r="U32" s="45" t="str">
        <f t="shared" ref="U32" si="519">IF(BJ32="","",BJ32)</f>
        <v/>
      </c>
      <c r="V32" s="45" t="str">
        <f t="shared" ref="V32" si="520">IF(BK32="","",BK32)</f>
        <v/>
      </c>
      <c r="W32" s="45" t="str">
        <f t="shared" ref="W32" si="521">IF(BL32="","",BL32)</f>
        <v/>
      </c>
      <c r="X32" s="45" t="str">
        <f t="shared" ref="X32" si="522">IF(BM32="","",BM32)</f>
        <v>＼</v>
      </c>
      <c r="Y32" s="45" t="str">
        <f t="shared" ref="Y32" si="523">IF(BN32="","",BN32)</f>
        <v/>
      </c>
      <c r="Z32" s="45" t="str">
        <f t="shared" ref="Z32" si="524">IF(BO32="","",BO32)</f>
        <v/>
      </c>
      <c r="AA32" s="45" t="str">
        <f t="shared" ref="AA32" si="525">IF(BP32="","",BP32)</f>
        <v/>
      </c>
      <c r="AB32" s="45" t="str">
        <f t="shared" ref="AB32" si="526">IF(BQ32="","",BQ32)</f>
        <v/>
      </c>
      <c r="AC32" s="45" t="str">
        <f t="shared" ref="AC32" si="527">IF(BR32="","",BR32)</f>
        <v/>
      </c>
      <c r="AD32" s="45" t="str">
        <f t="shared" ref="AD32" si="528">IF(BS32="","",BS32)</f>
        <v>＼</v>
      </c>
      <c r="AE32" s="45" t="str">
        <f t="shared" ref="AE32" si="529">IF(BT32="","",BT32)</f>
        <v>＼</v>
      </c>
      <c r="AF32" s="45" t="str">
        <f t="shared" ref="AF32" si="530">IF(BU32="","",BU32)</f>
        <v/>
      </c>
      <c r="AG32" s="45" t="str">
        <f t="shared" ref="AG32" si="531">IF(BV32="","",BV32)</f>
        <v/>
      </c>
      <c r="AH32" s="31"/>
      <c r="AI32" s="21"/>
      <c r="AJ32" s="21"/>
      <c r="AK32" s="75"/>
      <c r="AP32" s="4"/>
      <c r="AR32" s="3" t="str">
        <f>IF(OR(AR31=6,AR31=7,AR31=8),"＼","")</f>
        <v>＼</v>
      </c>
      <c r="AS32" s="3" t="str">
        <f t="shared" ref="AS32" si="532">IF(OR(AS31=6,AS31=7,AS31=8),"＼","")</f>
        <v>＼</v>
      </c>
      <c r="AT32" s="3" t="str">
        <f t="shared" ref="AT32" si="533">IF(OR(AT31=6,AT31=7,AT31=8),"＼","")</f>
        <v>＼</v>
      </c>
      <c r="AU32" s="3" t="str">
        <f t="shared" ref="AU32" si="534">IF(OR(AU31=6,AU31=7,AU31=8),"＼","")</f>
        <v/>
      </c>
      <c r="AV32" s="3" t="str">
        <f t="shared" ref="AV32" si="535">IF(OR(AV31=6,AV31=7,AV31=8),"＼","")</f>
        <v/>
      </c>
      <c r="AW32" s="3" t="str">
        <f t="shared" ref="AW32" si="536">IF(OR(AW31=6,AW31=7,AW31=8),"＼","")</f>
        <v/>
      </c>
      <c r="AX32" s="3" t="str">
        <f t="shared" ref="AX32" si="537">IF(OR(AX31=6,AX31=7,AX31=8),"＼","")</f>
        <v>＼</v>
      </c>
      <c r="AY32" s="3" t="str">
        <f t="shared" ref="AY32" si="538">IF(OR(AY31=6,AY31=7,AY31=8),"＼","")</f>
        <v>＼</v>
      </c>
      <c r="AZ32" s="3" t="str">
        <f t="shared" ref="AZ32" si="539">IF(OR(AZ31=6,AZ31=7,AZ31=8),"＼","")</f>
        <v>＼</v>
      </c>
      <c r="BA32" s="3" t="str">
        <f t="shared" ref="BA32" si="540">IF(OR(BA31=6,BA31=7,BA31=8),"＼","")</f>
        <v/>
      </c>
      <c r="BB32" s="3" t="str">
        <f t="shared" ref="BB32" si="541">IF(OR(BB31=6,BB31=7,BB31=8),"＼","")</f>
        <v/>
      </c>
      <c r="BC32" s="3" t="str">
        <f t="shared" ref="BC32" si="542">IF(OR(BC31=6,BC31=7,BC31=8),"＼","")</f>
        <v/>
      </c>
      <c r="BD32" s="3" t="str">
        <f t="shared" ref="BD32" si="543">IF(OR(BD31=6,BD31=7,BD31=8),"＼","")</f>
        <v/>
      </c>
      <c r="BE32" s="3" t="str">
        <f t="shared" ref="BE32" si="544">IF(OR(BE31=6,BE31=7,BE31=8),"＼","")</f>
        <v/>
      </c>
      <c r="BF32" s="3" t="str">
        <f t="shared" ref="BF32" si="545">IF(OR(BF31=6,BF31=7,BF31=8),"＼","")</f>
        <v>＼</v>
      </c>
      <c r="BG32" s="3" t="str">
        <f t="shared" ref="BG32" si="546">IF(OR(BG31=6,BG31=7,BG31=8),"＼","")</f>
        <v/>
      </c>
      <c r="BH32" s="3" t="str">
        <f t="shared" ref="BH32" si="547">IF(OR(BH31=6,BH31=7,BH31=8),"＼","")</f>
        <v/>
      </c>
      <c r="BI32" s="3" t="str">
        <f t="shared" ref="BI32" si="548">IF(OR(BI31=6,BI31=7,BI31=8),"＼","")</f>
        <v/>
      </c>
      <c r="BJ32" s="3" t="str">
        <f t="shared" ref="BJ32" si="549">IF(OR(BJ31=6,BJ31=7,BJ31=8),"＼","")</f>
        <v/>
      </c>
      <c r="BK32" s="3" t="str">
        <f t="shared" ref="BK32" si="550">IF(OR(BK31=6,BK31=7,BK31=8),"＼","")</f>
        <v/>
      </c>
      <c r="BL32" s="3" t="str">
        <f t="shared" ref="BL32" si="551">IF(OR(BL31=6,BL31=7,BL31=8),"＼","")</f>
        <v/>
      </c>
      <c r="BM32" s="3" t="str">
        <f t="shared" ref="BM32" si="552">IF(OR(BM31=6,BM31=7,BM31=8),"＼","")</f>
        <v>＼</v>
      </c>
      <c r="BN32" s="3" t="str">
        <f t="shared" ref="BN32" si="553">IF(OR(BN31=6,BN31=7,BN31=8),"＼","")</f>
        <v/>
      </c>
      <c r="BO32" s="3" t="str">
        <f t="shared" ref="BO32" si="554">IF(OR(BO31=6,BO31=7,BO31=8),"＼","")</f>
        <v/>
      </c>
      <c r="BP32" s="3" t="str">
        <f t="shared" ref="BP32" si="555">IF(OR(BP31=6,BP31=7,BP31=8),"＼","")</f>
        <v/>
      </c>
      <c r="BQ32" s="3" t="str">
        <f t="shared" ref="BQ32" si="556">IF(OR(BQ31=6,BQ31=7,BQ31=8),"＼","")</f>
        <v/>
      </c>
      <c r="BR32" s="3" t="str">
        <f t="shared" ref="BR32" si="557">IF(OR(BR31=6,BR31=7,BR31=8),"＼","")</f>
        <v/>
      </c>
      <c r="BS32" s="3" t="str">
        <f t="shared" ref="BS32" si="558">IF(OR(BS31=6,BS31=7,BS31=8),"＼","")</f>
        <v>＼</v>
      </c>
      <c r="BT32" s="3" t="str">
        <f t="shared" ref="BT32" si="559">IF(OR(BT31=6,BT31=7,BT31=8),"＼","")</f>
        <v>＼</v>
      </c>
      <c r="BU32" s="3" t="str">
        <f t="shared" ref="BU32" si="560">IF(OR(BU31=6,BU31=7,BU31=8),"＼","")</f>
        <v/>
      </c>
      <c r="BV32" s="3" t="str">
        <f t="shared" ref="BV32" si="561">IF(OR(BV31=6,BV31=7,BV31=8),"＼","")</f>
        <v/>
      </c>
    </row>
    <row r="33" spans="1:74" ht="14.25" customHeight="1">
      <c r="A33" s="100"/>
      <c r="B33" s="23"/>
      <c r="C33" s="24">
        <f>DATE($AU$2+1,A34,1)</f>
        <v>42767</v>
      </c>
      <c r="D33" s="24">
        <f t="shared" ref="D33:AC33" si="562">C33+1</f>
        <v>42768</v>
      </c>
      <c r="E33" s="24">
        <f t="shared" si="562"/>
        <v>42769</v>
      </c>
      <c r="F33" s="24">
        <f t="shared" si="562"/>
        <v>42770</v>
      </c>
      <c r="G33" s="24">
        <f t="shared" si="562"/>
        <v>42771</v>
      </c>
      <c r="H33" s="24">
        <f t="shared" si="562"/>
        <v>42772</v>
      </c>
      <c r="I33" s="24">
        <f t="shared" si="562"/>
        <v>42773</v>
      </c>
      <c r="J33" s="24">
        <f t="shared" si="562"/>
        <v>42774</v>
      </c>
      <c r="K33" s="24">
        <f t="shared" si="562"/>
        <v>42775</v>
      </c>
      <c r="L33" s="24">
        <f t="shared" si="562"/>
        <v>42776</v>
      </c>
      <c r="M33" s="24">
        <f t="shared" si="562"/>
        <v>42777</v>
      </c>
      <c r="N33" s="24">
        <f t="shared" si="562"/>
        <v>42778</v>
      </c>
      <c r="O33" s="24">
        <f t="shared" si="562"/>
        <v>42779</v>
      </c>
      <c r="P33" s="24">
        <f t="shared" si="562"/>
        <v>42780</v>
      </c>
      <c r="Q33" s="24">
        <f t="shared" si="562"/>
        <v>42781</v>
      </c>
      <c r="R33" s="24">
        <f t="shared" si="562"/>
        <v>42782</v>
      </c>
      <c r="S33" s="24">
        <f t="shared" si="562"/>
        <v>42783</v>
      </c>
      <c r="T33" s="24">
        <f t="shared" si="562"/>
        <v>42784</v>
      </c>
      <c r="U33" s="24">
        <f t="shared" si="562"/>
        <v>42785</v>
      </c>
      <c r="V33" s="24">
        <f t="shared" si="562"/>
        <v>42786</v>
      </c>
      <c r="W33" s="24">
        <f t="shared" si="562"/>
        <v>42787</v>
      </c>
      <c r="X33" s="24">
        <f t="shared" si="562"/>
        <v>42788</v>
      </c>
      <c r="Y33" s="24">
        <f t="shared" si="562"/>
        <v>42789</v>
      </c>
      <c r="Z33" s="24">
        <f t="shared" si="562"/>
        <v>42790</v>
      </c>
      <c r="AA33" s="24">
        <f t="shared" si="562"/>
        <v>42791</v>
      </c>
      <c r="AB33" s="24">
        <f t="shared" si="562"/>
        <v>42792</v>
      </c>
      <c r="AC33" s="24">
        <f t="shared" si="562"/>
        <v>42793</v>
      </c>
      <c r="AD33" s="24">
        <f>AC33+1</f>
        <v>42794</v>
      </c>
      <c r="AE33" s="24" t="str">
        <f>IF(BT40=10,"",BT41)</f>
        <v/>
      </c>
      <c r="AF33" s="32"/>
      <c r="AG33" s="33"/>
      <c r="AH33" s="26"/>
      <c r="AI33" s="27"/>
      <c r="AJ33" s="27"/>
      <c r="AK33" s="101"/>
      <c r="AR33" s="3">
        <f>COUNTIF(祝祭日!$C$5:$C$61,C33)</f>
        <v>0</v>
      </c>
      <c r="AS33" s="3">
        <f>COUNTIF(祝祭日!$C$5:$C$61,D33)</f>
        <v>0</v>
      </c>
      <c r="AT33" s="3">
        <f>COUNTIF(祝祭日!$C$5:$C$61,E33)</f>
        <v>0</v>
      </c>
      <c r="AU33" s="3">
        <f>COUNTIF(祝祭日!$C$5:$C$61,F33)</f>
        <v>0</v>
      </c>
      <c r="AV33" s="3">
        <f>COUNTIF(祝祭日!$C$5:$C$61,G33)</f>
        <v>0</v>
      </c>
      <c r="AW33" s="3">
        <f>COUNTIF(祝祭日!$C$5:$C$61,H33)</f>
        <v>0</v>
      </c>
      <c r="AX33" s="3">
        <f>COUNTIF(祝祭日!$C$5:$C$61,I33)</f>
        <v>0</v>
      </c>
      <c r="AY33" s="3">
        <f>COUNTIF(祝祭日!$C$5:$C$61,J33)</f>
        <v>0</v>
      </c>
      <c r="AZ33" s="3">
        <f>COUNTIF(祝祭日!$C$5:$C$61,K33)</f>
        <v>0</v>
      </c>
      <c r="BA33" s="3">
        <f>COUNTIF(祝祭日!$C$5:$C$61,L33)</f>
        <v>0</v>
      </c>
      <c r="BB33" s="3">
        <f>COUNTIF(祝祭日!$C$5:$C$61,M33)</f>
        <v>1</v>
      </c>
      <c r="BC33" s="3">
        <f>COUNTIF(祝祭日!$C$5:$C$61,N33)</f>
        <v>0</v>
      </c>
      <c r="BD33" s="3">
        <f>COUNTIF(祝祭日!$C$5:$C$61,O33)</f>
        <v>0</v>
      </c>
      <c r="BE33" s="3">
        <f>COUNTIF(祝祭日!$C$5:$C$61,P33)</f>
        <v>0</v>
      </c>
      <c r="BF33" s="3">
        <f>COUNTIF(祝祭日!$C$5:$C$61,Q33)</f>
        <v>0</v>
      </c>
      <c r="BG33" s="3">
        <f>COUNTIF(祝祭日!$C$5:$C$61,R33)</f>
        <v>0</v>
      </c>
      <c r="BH33" s="3">
        <f>COUNTIF(祝祭日!$C$5:$C$61,S33)</f>
        <v>0</v>
      </c>
      <c r="BI33" s="3">
        <f>COUNTIF(祝祭日!$C$5:$C$61,T33)</f>
        <v>0</v>
      </c>
      <c r="BJ33" s="3">
        <f>COUNTIF(祝祭日!$C$5:$C$61,U33)</f>
        <v>0</v>
      </c>
      <c r="BK33" s="3">
        <f>COUNTIF(祝祭日!$C$5:$C$61,V33)</f>
        <v>0</v>
      </c>
      <c r="BL33" s="3">
        <f>COUNTIF(祝祭日!$C$5:$C$61,W33)</f>
        <v>0</v>
      </c>
      <c r="BM33" s="3">
        <f>COUNTIF(祝祭日!$C$5:$C$61,X33)</f>
        <v>0</v>
      </c>
      <c r="BN33" s="3">
        <f>COUNTIF(祝祭日!$C$5:$C$61,Y33)</f>
        <v>0</v>
      </c>
      <c r="BO33" s="3">
        <f>COUNTIF(祝祭日!$C$5:$C$61,Z33)</f>
        <v>0</v>
      </c>
      <c r="BP33" s="3">
        <f>COUNTIF(祝祭日!$C$5:$C$61,AA33)</f>
        <v>0</v>
      </c>
      <c r="BQ33" s="3">
        <f>COUNTIF(祝祭日!$C$5:$C$61,AB33)</f>
        <v>0</v>
      </c>
      <c r="BR33" s="3">
        <f>COUNTIF(祝祭日!$C$5:$C$61,AC33)</f>
        <v>0</v>
      </c>
      <c r="BS33" s="3">
        <f>COUNTIF(祝祭日!$C$5:$C$61,AD33)</f>
        <v>0</v>
      </c>
      <c r="BT33" s="240">
        <f>COUNTIF(祝祭日!$C$5:$C$61,DATE(AU2+1,2,29))</f>
        <v>0</v>
      </c>
      <c r="BU33" s="40"/>
      <c r="BV33" s="43"/>
    </row>
    <row r="34" spans="1:74" ht="14.25" customHeight="1">
      <c r="A34" s="245">
        <v>2</v>
      </c>
      <c r="B34" s="247" t="s">
        <v>2</v>
      </c>
      <c r="C34" s="18">
        <f t="shared" ref="C34:AC34" si="563">C33</f>
        <v>42767</v>
      </c>
      <c r="D34" s="18">
        <f t="shared" si="563"/>
        <v>42768</v>
      </c>
      <c r="E34" s="18">
        <f t="shared" si="563"/>
        <v>42769</v>
      </c>
      <c r="F34" s="18">
        <f t="shared" si="563"/>
        <v>42770</v>
      </c>
      <c r="G34" s="18">
        <f t="shared" si="563"/>
        <v>42771</v>
      </c>
      <c r="H34" s="18">
        <f t="shared" si="563"/>
        <v>42772</v>
      </c>
      <c r="I34" s="18">
        <f t="shared" si="563"/>
        <v>42773</v>
      </c>
      <c r="J34" s="18">
        <f t="shared" si="563"/>
        <v>42774</v>
      </c>
      <c r="K34" s="18">
        <f t="shared" si="563"/>
        <v>42775</v>
      </c>
      <c r="L34" s="18">
        <f t="shared" si="563"/>
        <v>42776</v>
      </c>
      <c r="M34" s="18">
        <f t="shared" si="563"/>
        <v>42777</v>
      </c>
      <c r="N34" s="18">
        <f t="shared" si="563"/>
        <v>42778</v>
      </c>
      <c r="O34" s="18">
        <f t="shared" si="563"/>
        <v>42779</v>
      </c>
      <c r="P34" s="18">
        <f t="shared" si="563"/>
        <v>42780</v>
      </c>
      <c r="Q34" s="18">
        <f t="shared" si="563"/>
        <v>42781</v>
      </c>
      <c r="R34" s="18">
        <f t="shared" si="563"/>
        <v>42782</v>
      </c>
      <c r="S34" s="18">
        <f t="shared" si="563"/>
        <v>42783</v>
      </c>
      <c r="T34" s="18">
        <f t="shared" si="563"/>
        <v>42784</v>
      </c>
      <c r="U34" s="18">
        <f t="shared" si="563"/>
        <v>42785</v>
      </c>
      <c r="V34" s="18">
        <f t="shared" si="563"/>
        <v>42786</v>
      </c>
      <c r="W34" s="18">
        <f t="shared" si="563"/>
        <v>42787</v>
      </c>
      <c r="X34" s="18">
        <f t="shared" si="563"/>
        <v>42788</v>
      </c>
      <c r="Y34" s="18">
        <f t="shared" si="563"/>
        <v>42789</v>
      </c>
      <c r="Z34" s="18">
        <f t="shared" si="563"/>
        <v>42790</v>
      </c>
      <c r="AA34" s="18">
        <f t="shared" si="563"/>
        <v>42791</v>
      </c>
      <c r="AB34" s="18">
        <f t="shared" si="563"/>
        <v>42792</v>
      </c>
      <c r="AC34" s="18">
        <f t="shared" si="563"/>
        <v>42793</v>
      </c>
      <c r="AD34" s="18">
        <f>AD33</f>
        <v>42794</v>
      </c>
      <c r="AE34" s="18" t="str">
        <f>IF(AE33="","",WEEKDAY(BT41))</f>
        <v/>
      </c>
      <c r="AF34" s="34"/>
      <c r="AG34" s="35"/>
      <c r="AH34" s="28"/>
      <c r="AI34" s="29"/>
      <c r="AJ34" s="29"/>
      <c r="AK34" s="102"/>
      <c r="AO34" s="4"/>
      <c r="AP34" s="4"/>
      <c r="AR34" s="3">
        <f>IF(AR33&gt;0,8,IF(COUNTIF(memo!$T$9:$T$44,C33)&gt;0,0.5,WEEKDAY(C33,2)))</f>
        <v>3</v>
      </c>
      <c r="AS34" s="3">
        <f>IF(AS33&gt;0,8,IF(COUNTIF(memo!$T$9:$T$44,D33)&gt;0,0.5,WEEKDAY(D33,2)))</f>
        <v>4</v>
      </c>
      <c r="AT34" s="3">
        <f>IF(AT33&gt;0,8,IF(COUNTIF(memo!$T$9:$T$44,E33)&gt;0,0.5,WEEKDAY(E33,2)))</f>
        <v>5</v>
      </c>
      <c r="AU34" s="3">
        <f>IF(AU33&gt;0,8,IF(COUNTIF(memo!$T$9:$T$44,F33)&gt;0,0.5,WEEKDAY(F33,2)))</f>
        <v>6</v>
      </c>
      <c r="AV34" s="3">
        <f>IF(AV33&gt;0,8,IF(COUNTIF(memo!$T$9:$T$44,G33)&gt;0,0.5,WEEKDAY(G33,2)))</f>
        <v>7</v>
      </c>
      <c r="AW34" s="3">
        <f>IF(AW33&gt;0,8,IF(COUNTIF(memo!$T$9:$T$44,H33)&gt;0,0.5,WEEKDAY(H33,2)))</f>
        <v>1</v>
      </c>
      <c r="AX34" s="3">
        <f>IF(AX33&gt;0,8,IF(COUNTIF(memo!$T$9:$T$44,I33)&gt;0,0.5,WEEKDAY(I33,2)))</f>
        <v>2</v>
      </c>
      <c r="AY34" s="3">
        <f>IF(AY33&gt;0,8,IF(COUNTIF(memo!$T$9:$T$44,J33)&gt;0,0.5,WEEKDAY(J33,2)))</f>
        <v>3</v>
      </c>
      <c r="AZ34" s="3">
        <f>IF(AZ33&gt;0,8,IF(COUNTIF(memo!$T$9:$T$44,K33)&gt;0,0.5,WEEKDAY(K33,2)))</f>
        <v>4</v>
      </c>
      <c r="BA34" s="3">
        <f>IF(BA33&gt;0,8,IF(COUNTIF(memo!$T$9:$T$44,L33)&gt;0,0.5,WEEKDAY(L33,2)))</f>
        <v>5</v>
      </c>
      <c r="BB34" s="3">
        <f>IF(BB33&gt;0,8,IF(COUNTIF(memo!$T$9:$T$44,M33)&gt;0,0.5,WEEKDAY(M33,2)))</f>
        <v>8</v>
      </c>
      <c r="BC34" s="3">
        <f>IF(BC33&gt;0,8,IF(COUNTIF(memo!$T$9:$T$44,N33)&gt;0,0.5,WEEKDAY(N33,2)))</f>
        <v>7</v>
      </c>
      <c r="BD34" s="3">
        <f>IF(BD33&gt;0,8,IF(COUNTIF(memo!$T$9:$T$44,O33)&gt;0,0.5,WEEKDAY(O33,2)))</f>
        <v>1</v>
      </c>
      <c r="BE34" s="3">
        <f>IF(BE33&gt;0,8,IF(COUNTIF(memo!$T$9:$T$44,P33)&gt;0,0.5,WEEKDAY(P33,2)))</f>
        <v>2</v>
      </c>
      <c r="BF34" s="3">
        <f>IF(BF33&gt;0,8,IF(COUNTIF(memo!$T$9:$T$44,Q33)&gt;0,0.5,WEEKDAY(Q33,2)))</f>
        <v>3</v>
      </c>
      <c r="BG34" s="3">
        <f>IF(BG33&gt;0,8,IF(COUNTIF(memo!$T$9:$T$44,R33)&gt;0,0.5,WEEKDAY(R33,2)))</f>
        <v>4</v>
      </c>
      <c r="BH34" s="3">
        <f>IF(BH33&gt;0,8,IF(COUNTIF(memo!$T$9:$T$44,S33)&gt;0,0.5,WEEKDAY(S33,2)))</f>
        <v>5</v>
      </c>
      <c r="BI34" s="3">
        <f>IF(BI33&gt;0,8,IF(COUNTIF(memo!$T$9:$T$44,T33)&gt;0,0.5,WEEKDAY(T33,2)))</f>
        <v>6</v>
      </c>
      <c r="BJ34" s="3">
        <f>IF(BJ33&gt;0,8,IF(COUNTIF(memo!$T$9:$T$44,U33)&gt;0,0.5,WEEKDAY(U33,2)))</f>
        <v>7</v>
      </c>
      <c r="BK34" s="3">
        <f>IF(BK33&gt;0,8,IF(COUNTIF(memo!$T$9:$T$44,V33)&gt;0,0.5,WEEKDAY(V33,2)))</f>
        <v>1</v>
      </c>
      <c r="BL34" s="3">
        <f>IF(BL33&gt;0,8,IF(COUNTIF(memo!$T$9:$T$44,W33)&gt;0,0.5,WEEKDAY(W33,2)))</f>
        <v>2</v>
      </c>
      <c r="BM34" s="3">
        <f>IF(BM33&gt;0,8,IF(COUNTIF(memo!$T$9:$T$44,X33)&gt;0,0.5,WEEKDAY(X33,2)))</f>
        <v>3</v>
      </c>
      <c r="BN34" s="3">
        <f>IF(BN33&gt;0,8,IF(COUNTIF(memo!$T$9:$T$44,Y33)&gt;0,0.5,WEEKDAY(Y33,2)))</f>
        <v>4</v>
      </c>
      <c r="BO34" s="3">
        <f>IF(BO33&gt;0,8,IF(COUNTIF(memo!$T$9:$T$44,Z33)&gt;0,0.5,WEEKDAY(Z33,2)))</f>
        <v>5</v>
      </c>
      <c r="BP34" s="3">
        <f>IF(BP33&gt;0,8,IF(COUNTIF(memo!$T$9:$T$44,AA33)&gt;0,0.5,WEEKDAY(AA33,2)))</f>
        <v>6</v>
      </c>
      <c r="BQ34" s="3">
        <f>IF(BQ33&gt;0,8,IF(COUNTIF(memo!$T$9:$T$44,AB33)&gt;0,0.5,WEEKDAY(AB33,2)))</f>
        <v>7</v>
      </c>
      <c r="BR34" s="3">
        <f>IF(BR33&gt;0,8,IF(COUNTIF(memo!$T$9:$T$44,AC33)&gt;0,0.5,WEEKDAY(AC33,2)))</f>
        <v>1</v>
      </c>
      <c r="BS34" s="3">
        <f>IF(BS33&gt;0,8,IF(COUNTIF(memo!$T$9:$T$44,AD33)&gt;0,0.5,WEEKDAY(AD33,2)))</f>
        <v>2</v>
      </c>
      <c r="BT34" s="240" t="str">
        <f>IF(AE33="","",IF(BT33&gt;0,8,IF(COUNTIF(memo!$T$9:$T$44,AE33)&gt;0,0.5,WEEKDAY(DATE(AU2+1,2,29),2))))</f>
        <v/>
      </c>
      <c r="BU34" s="40"/>
      <c r="BV34" s="42"/>
    </row>
    <row r="35" spans="1:74" ht="37.5" customHeight="1">
      <c r="A35" s="246"/>
      <c r="B35" s="248"/>
      <c r="C35" s="45" t="str">
        <f>IF(AR35="","",AR35)</f>
        <v/>
      </c>
      <c r="D35" s="45" t="str">
        <f t="shared" ref="D35" si="564">IF(AS35="","",AS35)</f>
        <v/>
      </c>
      <c r="E35" s="45" t="str">
        <f t="shared" ref="E35" si="565">IF(AT35="","",AT35)</f>
        <v/>
      </c>
      <c r="F35" s="45" t="str">
        <f t="shared" ref="F35" si="566">IF(AU35="","",AU35)</f>
        <v>＼</v>
      </c>
      <c r="G35" s="45" t="str">
        <f t="shared" ref="G35" si="567">IF(AV35="","",AV35)</f>
        <v>＼</v>
      </c>
      <c r="H35" s="45" t="str">
        <f t="shared" ref="H35" si="568">IF(AW35="","",AW35)</f>
        <v/>
      </c>
      <c r="I35" s="45" t="str">
        <f t="shared" ref="I35" si="569">IF(AX35="","",AX35)</f>
        <v/>
      </c>
      <c r="J35" s="45" t="str">
        <f t="shared" ref="J35" si="570">IF(AY35="","",AY35)</f>
        <v/>
      </c>
      <c r="K35" s="45" t="str">
        <f t="shared" ref="K35" si="571">IF(AZ35="","",AZ35)</f>
        <v/>
      </c>
      <c r="L35" s="45" t="str">
        <f t="shared" ref="L35" si="572">IF(BA35="","",BA35)</f>
        <v/>
      </c>
      <c r="M35" s="45" t="str">
        <f t="shared" ref="M35" si="573">IF(BB35="","",BB35)</f>
        <v>＼</v>
      </c>
      <c r="N35" s="45" t="str">
        <f t="shared" ref="N35" si="574">IF(BC35="","",BC35)</f>
        <v>＼</v>
      </c>
      <c r="O35" s="45" t="str">
        <f t="shared" ref="O35" si="575">IF(BD35="","",BD35)</f>
        <v/>
      </c>
      <c r="P35" s="45" t="str">
        <f t="shared" ref="P35" si="576">IF(BE35="","",BE35)</f>
        <v/>
      </c>
      <c r="Q35" s="45" t="str">
        <f t="shared" ref="Q35" si="577">IF(BF35="","",BF35)</f>
        <v/>
      </c>
      <c r="R35" s="45" t="str">
        <f t="shared" ref="R35" si="578">IF(BG35="","",BG35)</f>
        <v/>
      </c>
      <c r="S35" s="45" t="str">
        <f t="shared" ref="S35" si="579">IF(BH35="","",BH35)</f>
        <v/>
      </c>
      <c r="T35" s="45" t="str">
        <f t="shared" ref="T35" si="580">IF(BI35="","",BI35)</f>
        <v>＼</v>
      </c>
      <c r="U35" s="45" t="str">
        <f>IF(BJ35="","",BJ35)</f>
        <v>＼</v>
      </c>
      <c r="V35" s="45" t="str">
        <f t="shared" ref="V35" si="581">IF(BK35="","",BK35)</f>
        <v/>
      </c>
      <c r="W35" s="45" t="str">
        <f t="shared" ref="W35" si="582">IF(BL35="","",BL35)</f>
        <v/>
      </c>
      <c r="X35" s="45" t="str">
        <f t="shared" ref="X35" si="583">IF(BM35="","",BM35)</f>
        <v/>
      </c>
      <c r="Y35" s="45" t="str">
        <f t="shared" ref="Y35" si="584">IF(BN35="","",BN35)</f>
        <v/>
      </c>
      <c r="Z35" s="45" t="str">
        <f t="shared" ref="Z35" si="585">IF(BO35="","",BO35)</f>
        <v/>
      </c>
      <c r="AA35" s="45" t="str">
        <f t="shared" ref="AA35" si="586">IF(BP35="","",BP35)</f>
        <v>＼</v>
      </c>
      <c r="AB35" s="45" t="str">
        <f t="shared" ref="AB35" si="587">IF(BQ35="","",BQ35)</f>
        <v>＼</v>
      </c>
      <c r="AC35" s="45" t="str">
        <f t="shared" ref="AC35" si="588">IF(BR35="","",BR35)</f>
        <v/>
      </c>
      <c r="AD35" s="45" t="str">
        <f t="shared" ref="AD35" si="589">IF(BS35="","",BS35)</f>
        <v/>
      </c>
      <c r="AE35" s="45" t="str">
        <f>IF(AND(BT35="",AE33=""),"",BT35)</f>
        <v/>
      </c>
      <c r="AF35" s="45" t="str">
        <f t="shared" ref="AF35" si="590">IF(BU35="","",BU35)</f>
        <v/>
      </c>
      <c r="AG35" s="45" t="str">
        <f t="shared" ref="AG35" si="591">IF(BV35="","",BV35)</f>
        <v/>
      </c>
      <c r="AH35" s="22"/>
      <c r="AI35" s="21"/>
      <c r="AJ35" s="21"/>
      <c r="AK35" s="75"/>
      <c r="AO35" s="4"/>
      <c r="AP35" s="4"/>
      <c r="AR35" s="3" t="str">
        <f>IF(OR(AR34=6,AR34=7,AR34=8),"＼","")</f>
        <v/>
      </c>
      <c r="AS35" s="3" t="str">
        <f t="shared" ref="AS35" si="592">IF(OR(AS34=6,AS34=7,AS34=8),"＼","")</f>
        <v/>
      </c>
      <c r="AT35" s="3" t="str">
        <f t="shared" ref="AT35" si="593">IF(OR(AT34=6,AT34=7,AT34=8),"＼","")</f>
        <v/>
      </c>
      <c r="AU35" s="3" t="str">
        <f t="shared" ref="AU35" si="594">IF(OR(AU34=6,AU34=7,AU34=8),"＼","")</f>
        <v>＼</v>
      </c>
      <c r="AV35" s="3" t="str">
        <f t="shared" ref="AV35" si="595">IF(OR(AV34=6,AV34=7,AV34=8),"＼","")</f>
        <v>＼</v>
      </c>
      <c r="AW35" s="3" t="str">
        <f t="shared" ref="AW35" si="596">IF(OR(AW34=6,AW34=7,AW34=8),"＼","")</f>
        <v/>
      </c>
      <c r="AX35" s="3" t="str">
        <f t="shared" ref="AX35" si="597">IF(OR(AX34=6,AX34=7,AX34=8),"＼","")</f>
        <v/>
      </c>
      <c r="AY35" s="3" t="str">
        <f t="shared" ref="AY35" si="598">IF(OR(AY34=6,AY34=7,AY34=8),"＼","")</f>
        <v/>
      </c>
      <c r="AZ35" s="3" t="str">
        <f t="shared" ref="AZ35" si="599">IF(OR(AZ34=6,AZ34=7,AZ34=8),"＼","")</f>
        <v/>
      </c>
      <c r="BA35" s="3" t="str">
        <f t="shared" ref="BA35" si="600">IF(OR(BA34=6,BA34=7,BA34=8),"＼","")</f>
        <v/>
      </c>
      <c r="BB35" s="3" t="str">
        <f t="shared" ref="BB35" si="601">IF(OR(BB34=6,BB34=7,BB34=8),"＼","")</f>
        <v>＼</v>
      </c>
      <c r="BC35" s="3" t="str">
        <f t="shared" ref="BC35" si="602">IF(OR(BC34=6,BC34=7,BC34=8),"＼","")</f>
        <v>＼</v>
      </c>
      <c r="BD35" s="3" t="str">
        <f t="shared" ref="BD35" si="603">IF(OR(BD34=6,BD34=7,BD34=8),"＼","")</f>
        <v/>
      </c>
      <c r="BE35" s="3" t="str">
        <f t="shared" ref="BE35" si="604">IF(OR(BE34=6,BE34=7,BE34=8),"＼","")</f>
        <v/>
      </c>
      <c r="BF35" s="3" t="str">
        <f t="shared" ref="BF35" si="605">IF(OR(BF34=6,BF34=7,BF34=8),"＼","")</f>
        <v/>
      </c>
      <c r="BG35" s="3" t="str">
        <f t="shared" ref="BG35" si="606">IF(OR(BG34=6,BG34=7,BG34=8),"＼","")</f>
        <v/>
      </c>
      <c r="BH35" s="3" t="str">
        <f t="shared" ref="BH35" si="607">IF(OR(BH34=6,BH34=7,BH34=8),"＼","")</f>
        <v/>
      </c>
      <c r="BI35" s="3" t="str">
        <f t="shared" ref="BI35" si="608">IF(OR(BI34=6,BI34=7,BI34=8),"＼","")</f>
        <v>＼</v>
      </c>
      <c r="BJ35" s="3" t="str">
        <f t="shared" ref="BJ35" si="609">IF(OR(BJ34=6,BJ34=7,BJ34=8),"＼","")</f>
        <v>＼</v>
      </c>
      <c r="BK35" s="3" t="str">
        <f t="shared" ref="BK35" si="610">IF(OR(BK34=6,BK34=7,BK34=8),"＼","")</f>
        <v/>
      </c>
      <c r="BL35" s="3" t="str">
        <f t="shared" ref="BL35" si="611">IF(OR(BL34=6,BL34=7,BL34=8),"＼","")</f>
        <v/>
      </c>
      <c r="BM35" s="3" t="str">
        <f t="shared" ref="BM35" si="612">IF(OR(BM34=6,BM34=7,BM34=8),"＼","")</f>
        <v/>
      </c>
      <c r="BN35" s="3" t="str">
        <f t="shared" ref="BN35" si="613">IF(OR(BN34=6,BN34=7,BN34=8),"＼","")</f>
        <v/>
      </c>
      <c r="BO35" s="3" t="str">
        <f t="shared" ref="BO35" si="614">IF(OR(BO34=6,BO34=7,BO34=8),"＼","")</f>
        <v/>
      </c>
      <c r="BP35" s="3" t="str">
        <f t="shared" ref="BP35" si="615">IF(OR(BP34=6,BP34=7,BP34=8),"＼","")</f>
        <v>＼</v>
      </c>
      <c r="BQ35" s="3" t="str">
        <f t="shared" ref="BQ35" si="616">IF(OR(BQ34=6,BQ34=7,BQ34=8),"＼","")</f>
        <v>＼</v>
      </c>
      <c r="BR35" s="3" t="str">
        <f t="shared" ref="BR35" si="617">IF(OR(BR34=6,BR34=7,BR34=8),"＼","")</f>
        <v/>
      </c>
      <c r="BS35" s="3" t="str">
        <f t="shared" ref="BS35" si="618">IF(OR(BS34=6,BS34=7,BS34=8),"＼","")</f>
        <v/>
      </c>
      <c r="BT35" s="241" t="str">
        <f>IF(AE33="","",IF(OR(BT34=6,BT34=7,BT34=8),"＼",""))</f>
        <v/>
      </c>
    </row>
    <row r="36" spans="1:74" ht="14.25" customHeight="1">
      <c r="A36" s="100"/>
      <c r="B36" s="23"/>
      <c r="C36" s="24">
        <f>DATE($AU$2+1,A37,1)</f>
        <v>42795</v>
      </c>
      <c r="D36" s="24">
        <f t="shared" ref="D36:AG36" si="619">C36+1</f>
        <v>42796</v>
      </c>
      <c r="E36" s="24">
        <f t="shared" si="619"/>
        <v>42797</v>
      </c>
      <c r="F36" s="24">
        <f t="shared" si="619"/>
        <v>42798</v>
      </c>
      <c r="G36" s="24">
        <f t="shared" si="619"/>
        <v>42799</v>
      </c>
      <c r="H36" s="24">
        <f t="shared" si="619"/>
        <v>42800</v>
      </c>
      <c r="I36" s="24">
        <f t="shared" si="619"/>
        <v>42801</v>
      </c>
      <c r="J36" s="24">
        <f t="shared" si="619"/>
        <v>42802</v>
      </c>
      <c r="K36" s="24">
        <f t="shared" si="619"/>
        <v>42803</v>
      </c>
      <c r="L36" s="24">
        <f t="shared" si="619"/>
        <v>42804</v>
      </c>
      <c r="M36" s="24">
        <f t="shared" si="619"/>
        <v>42805</v>
      </c>
      <c r="N36" s="24">
        <f t="shared" si="619"/>
        <v>42806</v>
      </c>
      <c r="O36" s="24">
        <f t="shared" si="619"/>
        <v>42807</v>
      </c>
      <c r="P36" s="24">
        <f t="shared" si="619"/>
        <v>42808</v>
      </c>
      <c r="Q36" s="24">
        <f t="shared" si="619"/>
        <v>42809</v>
      </c>
      <c r="R36" s="24">
        <f t="shared" si="619"/>
        <v>42810</v>
      </c>
      <c r="S36" s="24">
        <f t="shared" si="619"/>
        <v>42811</v>
      </c>
      <c r="T36" s="24">
        <f t="shared" si="619"/>
        <v>42812</v>
      </c>
      <c r="U36" s="24">
        <f t="shared" si="619"/>
        <v>42813</v>
      </c>
      <c r="V36" s="24">
        <f t="shared" si="619"/>
        <v>42814</v>
      </c>
      <c r="W36" s="24">
        <f t="shared" si="619"/>
        <v>42815</v>
      </c>
      <c r="X36" s="24">
        <f t="shared" si="619"/>
        <v>42816</v>
      </c>
      <c r="Y36" s="24">
        <f t="shared" si="619"/>
        <v>42817</v>
      </c>
      <c r="Z36" s="24">
        <f t="shared" si="619"/>
        <v>42818</v>
      </c>
      <c r="AA36" s="24">
        <f t="shared" si="619"/>
        <v>42819</v>
      </c>
      <c r="AB36" s="24">
        <f t="shared" si="619"/>
        <v>42820</v>
      </c>
      <c r="AC36" s="24">
        <f t="shared" si="619"/>
        <v>42821</v>
      </c>
      <c r="AD36" s="24">
        <f t="shared" si="619"/>
        <v>42822</v>
      </c>
      <c r="AE36" s="24">
        <f t="shared" si="619"/>
        <v>42823</v>
      </c>
      <c r="AF36" s="24">
        <f t="shared" si="619"/>
        <v>42824</v>
      </c>
      <c r="AG36" s="25">
        <f t="shared" si="619"/>
        <v>42825</v>
      </c>
      <c r="AH36" s="26"/>
      <c r="AI36" s="27"/>
      <c r="AJ36" s="27"/>
      <c r="AK36" s="101"/>
      <c r="AR36" s="3">
        <f>COUNTIF(祝祭日!$C$5:$C$61,C36)</f>
        <v>0</v>
      </c>
      <c r="AS36" s="3">
        <f>COUNTIF(祝祭日!$C$5:$C$61,D36)</f>
        <v>0</v>
      </c>
      <c r="AT36" s="3">
        <f>COUNTIF(祝祭日!$C$5:$C$61,E36)</f>
        <v>0</v>
      </c>
      <c r="AU36" s="3">
        <f>COUNTIF(祝祭日!$C$5:$C$61,F36)</f>
        <v>0</v>
      </c>
      <c r="AV36" s="3">
        <f>COUNTIF(祝祭日!$C$5:$C$61,G36)</f>
        <v>0</v>
      </c>
      <c r="AW36" s="3">
        <f>COUNTIF(祝祭日!$C$5:$C$61,H36)</f>
        <v>0</v>
      </c>
      <c r="AX36" s="3">
        <f>COUNTIF(祝祭日!$C$5:$C$61,I36)</f>
        <v>0</v>
      </c>
      <c r="AY36" s="3">
        <f>COUNTIF(祝祭日!$C$5:$C$61,J36)</f>
        <v>0</v>
      </c>
      <c r="AZ36" s="3">
        <f>COUNTIF(祝祭日!$C$5:$C$61,K36)</f>
        <v>0</v>
      </c>
      <c r="BA36" s="3">
        <f>COUNTIF(祝祭日!$C$5:$C$61,L36)</f>
        <v>0</v>
      </c>
      <c r="BB36" s="3">
        <f>COUNTIF(祝祭日!$C$5:$C$61,M36)</f>
        <v>0</v>
      </c>
      <c r="BC36" s="3">
        <f>COUNTIF(祝祭日!$C$5:$C$61,N36)</f>
        <v>0</v>
      </c>
      <c r="BD36" s="3">
        <f>COUNTIF(祝祭日!$C$5:$C$61,O36)</f>
        <v>0</v>
      </c>
      <c r="BE36" s="3">
        <f>COUNTIF(祝祭日!$C$5:$C$61,P36)</f>
        <v>0</v>
      </c>
      <c r="BF36" s="3">
        <f>COUNTIF(祝祭日!$C$5:$C$61,Q36)</f>
        <v>0</v>
      </c>
      <c r="BG36" s="3">
        <f>COUNTIF(祝祭日!$C$5:$C$61,R36)</f>
        <v>0</v>
      </c>
      <c r="BH36" s="3">
        <f>COUNTIF(祝祭日!$C$5:$C$61,S36)</f>
        <v>0</v>
      </c>
      <c r="BI36" s="3">
        <f>COUNTIF(祝祭日!$C$5:$C$61,T36)</f>
        <v>0</v>
      </c>
      <c r="BJ36" s="3">
        <f>COUNTIF(祝祭日!$C$5:$C$61,U36)</f>
        <v>0</v>
      </c>
      <c r="BK36" s="3">
        <f>COUNTIF(祝祭日!$C$5:$C$61,V36)</f>
        <v>1</v>
      </c>
      <c r="BL36" s="3">
        <f>COUNTIF(祝祭日!$C$5:$C$61,W36)</f>
        <v>0</v>
      </c>
      <c r="BM36" s="3">
        <f>COUNTIF(祝祭日!$C$5:$C$61,X36)</f>
        <v>0</v>
      </c>
      <c r="BN36" s="3">
        <f>COUNTIF(祝祭日!$C$5:$C$61,Y36)</f>
        <v>0</v>
      </c>
      <c r="BO36" s="3">
        <f>COUNTIF(祝祭日!$C$5:$C$61,Z36)</f>
        <v>0</v>
      </c>
      <c r="BP36" s="3">
        <f>COUNTIF(祝祭日!$C$5:$C$61,AA36)</f>
        <v>0</v>
      </c>
      <c r="BQ36" s="3">
        <f>COUNTIF(祝祭日!$C$5:$C$61,AB36)</f>
        <v>0</v>
      </c>
      <c r="BR36" s="3">
        <f>COUNTIF(祝祭日!$C$5:$C$61,AC36)</f>
        <v>0</v>
      </c>
      <c r="BS36" s="3">
        <f>COUNTIF(祝祭日!$C$5:$C$61,AD36)</f>
        <v>0</v>
      </c>
      <c r="BT36" s="3">
        <f>COUNTIF(祝祭日!$C$5:$C$61,AE36)</f>
        <v>0</v>
      </c>
      <c r="BU36" s="3">
        <f>COUNTIF(祝祭日!$C$5:$C$61,AF36)</f>
        <v>0</v>
      </c>
      <c r="BV36" s="3">
        <f>COUNTIF(祝祭日!$C$5:$C$61,AG36)</f>
        <v>0</v>
      </c>
    </row>
    <row r="37" spans="1:74" ht="14.25" customHeight="1">
      <c r="A37" s="245">
        <v>3</v>
      </c>
      <c r="B37" s="247" t="s">
        <v>2</v>
      </c>
      <c r="C37" s="18">
        <f t="shared" ref="C37:AG37" si="620">C36</f>
        <v>42795</v>
      </c>
      <c r="D37" s="18">
        <f t="shared" si="620"/>
        <v>42796</v>
      </c>
      <c r="E37" s="18">
        <f>E36</f>
        <v>42797</v>
      </c>
      <c r="F37" s="18">
        <f t="shared" si="620"/>
        <v>42798</v>
      </c>
      <c r="G37" s="18">
        <f t="shared" si="620"/>
        <v>42799</v>
      </c>
      <c r="H37" s="18">
        <f t="shared" si="620"/>
        <v>42800</v>
      </c>
      <c r="I37" s="18">
        <f t="shared" si="620"/>
        <v>42801</v>
      </c>
      <c r="J37" s="18">
        <f t="shared" si="620"/>
        <v>42802</v>
      </c>
      <c r="K37" s="18">
        <f t="shared" si="620"/>
        <v>42803</v>
      </c>
      <c r="L37" s="18">
        <f t="shared" si="620"/>
        <v>42804</v>
      </c>
      <c r="M37" s="18">
        <f t="shared" si="620"/>
        <v>42805</v>
      </c>
      <c r="N37" s="18">
        <f t="shared" si="620"/>
        <v>42806</v>
      </c>
      <c r="O37" s="18">
        <f t="shared" si="620"/>
        <v>42807</v>
      </c>
      <c r="P37" s="18">
        <f t="shared" si="620"/>
        <v>42808</v>
      </c>
      <c r="Q37" s="18">
        <f t="shared" si="620"/>
        <v>42809</v>
      </c>
      <c r="R37" s="18">
        <f t="shared" si="620"/>
        <v>42810</v>
      </c>
      <c r="S37" s="18">
        <f t="shared" si="620"/>
        <v>42811</v>
      </c>
      <c r="T37" s="18">
        <f t="shared" si="620"/>
        <v>42812</v>
      </c>
      <c r="U37" s="18">
        <f t="shared" si="620"/>
        <v>42813</v>
      </c>
      <c r="V37" s="18">
        <f t="shared" si="620"/>
        <v>42814</v>
      </c>
      <c r="W37" s="18">
        <f t="shared" si="620"/>
        <v>42815</v>
      </c>
      <c r="X37" s="18">
        <f t="shared" si="620"/>
        <v>42816</v>
      </c>
      <c r="Y37" s="18">
        <f t="shared" si="620"/>
        <v>42817</v>
      </c>
      <c r="Z37" s="18">
        <f t="shared" si="620"/>
        <v>42818</v>
      </c>
      <c r="AA37" s="18">
        <f t="shared" si="620"/>
        <v>42819</v>
      </c>
      <c r="AB37" s="18">
        <f t="shared" si="620"/>
        <v>42820</v>
      </c>
      <c r="AC37" s="18">
        <f t="shared" si="620"/>
        <v>42821</v>
      </c>
      <c r="AD37" s="18">
        <f t="shared" si="620"/>
        <v>42822</v>
      </c>
      <c r="AE37" s="18">
        <f>AE36</f>
        <v>42823</v>
      </c>
      <c r="AF37" s="18">
        <f t="shared" si="620"/>
        <v>42824</v>
      </c>
      <c r="AG37" s="30">
        <f t="shared" si="620"/>
        <v>42825</v>
      </c>
      <c r="AH37" s="28"/>
      <c r="AI37" s="29"/>
      <c r="AJ37" s="29"/>
      <c r="AK37" s="102"/>
      <c r="AO37" s="4"/>
      <c r="AP37" s="4"/>
      <c r="AR37" s="3">
        <f>IF(AR36&gt;0,8,IF(COUNTIF(memo!$T$9:$T$44,C36)&gt;0,0.5,WEEKDAY(C36,2)))</f>
        <v>3</v>
      </c>
      <c r="AS37" s="3">
        <f>IF(AS36&gt;0,8,IF(COUNTIF(memo!$T$9:$T$44,D36)&gt;0,0.5,WEEKDAY(D36,2)))</f>
        <v>4</v>
      </c>
      <c r="AT37" s="3">
        <f>IF(AT36&gt;0,8,IF(COUNTIF(memo!$T$9:$T$44,E36)&gt;0,0.5,WEEKDAY(E36,2)))</f>
        <v>5</v>
      </c>
      <c r="AU37" s="3">
        <f>IF(AU36&gt;0,8,IF(COUNTIF(memo!$T$9:$T$44,F36)&gt;0,0.5,WEEKDAY(F36,2)))</f>
        <v>6</v>
      </c>
      <c r="AV37" s="3">
        <f>IF(AV36&gt;0,8,IF(COUNTIF(memo!$T$9:$T$44,G36)&gt;0,0.5,WEEKDAY(G36,2)))</f>
        <v>7</v>
      </c>
      <c r="AW37" s="3">
        <f>IF(AW36&gt;0,8,IF(COUNTIF(memo!$T$9:$T$44,H36)&gt;0,0.5,WEEKDAY(H36,2)))</f>
        <v>1</v>
      </c>
      <c r="AX37" s="3">
        <f>IF(AX36&gt;0,8,IF(COUNTIF(memo!$T$9:$T$44,I36)&gt;0,0.5,WEEKDAY(I36,2)))</f>
        <v>2</v>
      </c>
      <c r="AY37" s="3">
        <f>IF(AY36&gt;0,8,IF(COUNTIF(memo!$T$9:$T$44,J36)&gt;0,0.5,WEEKDAY(J36,2)))</f>
        <v>3</v>
      </c>
      <c r="AZ37" s="3">
        <f>IF(AZ36&gt;0,8,IF(COUNTIF(memo!$T$9:$T$44,K36)&gt;0,0.5,WEEKDAY(K36,2)))</f>
        <v>4</v>
      </c>
      <c r="BA37" s="3">
        <f>IF(BA36&gt;0,8,IF(COUNTIF(memo!$T$9:$T$44,L36)&gt;0,0.5,WEEKDAY(L36,2)))</f>
        <v>5</v>
      </c>
      <c r="BB37" s="3">
        <f>IF(BB36&gt;0,8,IF(COUNTIF(memo!$T$9:$T$44,M36)&gt;0,0.5,WEEKDAY(M36,2)))</f>
        <v>6</v>
      </c>
      <c r="BC37" s="3">
        <f>IF(BC36&gt;0,8,IF(COUNTIF(memo!$T$9:$T$44,N36)&gt;0,0.5,WEEKDAY(N36,2)))</f>
        <v>7</v>
      </c>
      <c r="BD37" s="3">
        <f>IF(BD36&gt;0,8,IF(COUNTIF(memo!$T$9:$T$44,O36)&gt;0,0.5,WEEKDAY(O36,2)))</f>
        <v>1</v>
      </c>
      <c r="BE37" s="3">
        <f>IF(BE36&gt;0,8,IF(COUNTIF(memo!$T$9:$T$44,P36)&gt;0,0.5,WEEKDAY(P36,2)))</f>
        <v>2</v>
      </c>
      <c r="BF37" s="3">
        <f>IF(BF36&gt;0,8,IF(COUNTIF(memo!$T$9:$T$44,Q36)&gt;0,0.5,WEEKDAY(Q36,2)))</f>
        <v>3</v>
      </c>
      <c r="BG37" s="3">
        <f>IF(BG36&gt;0,8,IF(COUNTIF(memo!$T$9:$T$44,R36)&gt;0,0.5,WEEKDAY(R36,2)))</f>
        <v>4</v>
      </c>
      <c r="BH37" s="3">
        <f>IF(BH36&gt;0,8,IF(COUNTIF(memo!$T$9:$T$44,S36)&gt;0,0.5,WEEKDAY(S36,2)))</f>
        <v>5</v>
      </c>
      <c r="BI37" s="3">
        <f>IF(BI36&gt;0,8,IF(COUNTIF(memo!$T$9:$T$44,T36)&gt;0,0.5,WEEKDAY(T36,2)))</f>
        <v>6</v>
      </c>
      <c r="BJ37" s="3">
        <f>IF(BJ36&gt;0,8,IF(COUNTIF(memo!$T$9:$T$44,U36)&gt;0,0.5,WEEKDAY(U36,2)))</f>
        <v>7</v>
      </c>
      <c r="BK37" s="3">
        <f>IF(BK36&gt;0,8,IF(COUNTIF(memo!$T$9:$T$44,V36)&gt;0,0.5,WEEKDAY(V36,2)))</f>
        <v>8</v>
      </c>
      <c r="BL37" s="3">
        <f>IF(BL36&gt;0,8,IF(COUNTIF(memo!$T$9:$T$44,W36)&gt;0,0.5,WEEKDAY(W36,2)))</f>
        <v>2</v>
      </c>
      <c r="BM37" s="3">
        <f>IF(BM36&gt;0,8,IF(COUNTIF(memo!$T$9:$T$44,X36)&gt;0,0.5,WEEKDAY(X36,2)))</f>
        <v>3</v>
      </c>
      <c r="BN37" s="3">
        <f>IF(BN36&gt;0,8,IF(COUNTIF(memo!$T$9:$T$44,Y36)&gt;0,0.5,WEEKDAY(Y36,2)))</f>
        <v>4</v>
      </c>
      <c r="BO37" s="3">
        <f>IF(BO36&gt;0,8,IF(COUNTIF(memo!$T$9:$T$44,Z36)&gt;0,0.5,WEEKDAY(Z36,2)))</f>
        <v>5</v>
      </c>
      <c r="BP37" s="3">
        <f>IF(BP36&gt;0,8,IF(COUNTIF(memo!$T$9:$T$44,AA36)&gt;0,0.5,WEEKDAY(AA36,2)))</f>
        <v>6</v>
      </c>
      <c r="BQ37" s="3">
        <f>IF(BQ36&gt;0,8,IF(COUNTIF(memo!$T$9:$T$44,AB36)&gt;0,0.5,WEEKDAY(AB36,2)))</f>
        <v>7</v>
      </c>
      <c r="BR37" s="3">
        <f>IF(BR36&gt;0,8,IF(COUNTIF(memo!$T$9:$T$44,AC36)&gt;0,0.5,WEEKDAY(AC36,2)))</f>
        <v>1</v>
      </c>
      <c r="BS37" s="3">
        <f>IF(BS36&gt;0,8,IF(COUNTIF(memo!$T$9:$T$44,AD36)&gt;0,0.5,WEEKDAY(AD36,2)))</f>
        <v>2</v>
      </c>
      <c r="BT37" s="3">
        <f>IF(BT36&gt;0,8,IF(COUNTIF(memo!$T$9:$T$44,AE36)&gt;0,0.5,WEEKDAY(AE36,2)))</f>
        <v>3</v>
      </c>
      <c r="BU37" s="3">
        <f>IF(BU36&gt;0,8,IF(COUNTIF(memo!$T$9:$T$44,AF36)&gt;0,0.5,WEEKDAY(AF36,2)))</f>
        <v>4</v>
      </c>
      <c r="BV37" s="3">
        <f>IF(BV36&gt;0,8,IF(COUNTIF(memo!$T$9:$T$44,AG36)&gt;0,0.5,WEEKDAY(AG36,2)))</f>
        <v>5</v>
      </c>
    </row>
    <row r="38" spans="1:74" ht="37.5" customHeight="1" thickBot="1">
      <c r="A38" s="249"/>
      <c r="B38" s="250"/>
      <c r="C38" s="76" t="str">
        <f>IF(AR38="","",AR38)</f>
        <v/>
      </c>
      <c r="D38" s="76" t="str">
        <f t="shared" ref="D38" si="621">IF(AS38="","",AS38)</f>
        <v/>
      </c>
      <c r="E38" s="76" t="str">
        <f t="shared" ref="E38" si="622">IF(AT38="","",AT38)</f>
        <v/>
      </c>
      <c r="F38" s="76" t="str">
        <f t="shared" ref="F38" si="623">IF(AU38="","",AU38)</f>
        <v>＼</v>
      </c>
      <c r="G38" s="76" t="str">
        <f t="shared" ref="G38" si="624">IF(AV38="","",AV38)</f>
        <v>＼</v>
      </c>
      <c r="H38" s="76" t="str">
        <f t="shared" ref="H38" si="625">IF(AW38="","",AW38)</f>
        <v/>
      </c>
      <c r="I38" s="76" t="str">
        <f t="shared" ref="I38" si="626">IF(AX38="","",AX38)</f>
        <v/>
      </c>
      <c r="J38" s="76" t="str">
        <f t="shared" ref="J38" si="627">IF(AY38="","",AY38)</f>
        <v/>
      </c>
      <c r="K38" s="76" t="str">
        <f t="shared" ref="K38" si="628">IF(AZ38="","",AZ38)</f>
        <v/>
      </c>
      <c r="L38" s="76" t="str">
        <f t="shared" ref="L38" si="629">IF(BA38="","",BA38)</f>
        <v/>
      </c>
      <c r="M38" s="76" t="str">
        <f t="shared" ref="M38" si="630">IF(BB38="","",BB38)</f>
        <v>＼</v>
      </c>
      <c r="N38" s="76" t="str">
        <f t="shared" ref="N38" si="631">IF(BC38="","",BC38)</f>
        <v>＼</v>
      </c>
      <c r="O38" s="76" t="str">
        <f t="shared" ref="O38" si="632">IF(BD38="","",BD38)</f>
        <v/>
      </c>
      <c r="P38" s="76" t="str">
        <f t="shared" ref="P38" si="633">IF(BE38="","",BE38)</f>
        <v/>
      </c>
      <c r="Q38" s="76" t="str">
        <f t="shared" ref="Q38" si="634">IF(BF38="","",BF38)</f>
        <v/>
      </c>
      <c r="R38" s="76" t="str">
        <f t="shared" ref="R38" si="635">IF(BG38="","",BG38)</f>
        <v/>
      </c>
      <c r="S38" s="76" t="str">
        <f t="shared" ref="S38" si="636">IF(BH38="","",BH38)</f>
        <v/>
      </c>
      <c r="T38" s="76" t="str">
        <f t="shared" ref="T38" si="637">IF(BI38="","",BI38)</f>
        <v>＼</v>
      </c>
      <c r="U38" s="76" t="str">
        <f t="shared" ref="U38" si="638">IF(BJ38="","",BJ38)</f>
        <v>＼</v>
      </c>
      <c r="V38" s="76" t="str">
        <f t="shared" ref="V38" si="639">IF(BK38="","",BK38)</f>
        <v>＼</v>
      </c>
      <c r="W38" s="76" t="str">
        <f t="shared" ref="W38" si="640">IF(BL38="","",BL38)</f>
        <v/>
      </c>
      <c r="X38" s="76" t="str">
        <f t="shared" ref="X38" si="641">IF(BM38="","",BM38)</f>
        <v/>
      </c>
      <c r="Y38" s="76" t="str">
        <f t="shared" ref="Y38" si="642">IF(BN38="","",BN38)</f>
        <v/>
      </c>
      <c r="Z38" s="76" t="str">
        <f t="shared" ref="Z38" si="643">IF(BO38="","",BO38)</f>
        <v/>
      </c>
      <c r="AA38" s="76" t="str">
        <f t="shared" ref="AA38" si="644">IF(BP38="","",BP38)</f>
        <v>＼</v>
      </c>
      <c r="AB38" s="76" t="str">
        <f t="shared" ref="AB38" si="645">IF(BQ38="","",BQ38)</f>
        <v>＼</v>
      </c>
      <c r="AC38" s="76" t="str">
        <f t="shared" ref="AC38" si="646">IF(BR38="","",BR38)</f>
        <v/>
      </c>
      <c r="AD38" s="76" t="str">
        <f t="shared" ref="AD38" si="647">IF(BS38="","",BS38)</f>
        <v/>
      </c>
      <c r="AE38" s="76" t="str">
        <f t="shared" ref="AE38" si="648">IF(BT38="","",BT38)</f>
        <v/>
      </c>
      <c r="AF38" s="76" t="str">
        <f t="shared" ref="AF38" si="649">IF(BU38="","",BU38)</f>
        <v/>
      </c>
      <c r="AG38" s="76" t="str">
        <f t="shared" ref="AG38" si="650">IF(BV38="","",BV38)</f>
        <v/>
      </c>
      <c r="AH38" s="77"/>
      <c r="AI38" s="78"/>
      <c r="AJ38" s="78"/>
      <c r="AK38" s="79"/>
      <c r="AO38" s="4"/>
      <c r="AP38" s="4"/>
      <c r="AR38" s="3" t="str">
        <f>IF(OR(AR37=6,AR37=7,AR37=8),"＼","")</f>
        <v/>
      </c>
      <c r="AS38" s="3" t="str">
        <f t="shared" ref="AS38" si="651">IF(OR(AS37=6,AS37=7,AS37=8),"＼","")</f>
        <v/>
      </c>
      <c r="AT38" s="3" t="str">
        <f t="shared" ref="AT38" si="652">IF(OR(AT37=6,AT37=7,AT37=8),"＼","")</f>
        <v/>
      </c>
      <c r="AU38" s="3" t="str">
        <f t="shared" ref="AU38" si="653">IF(OR(AU37=6,AU37=7,AU37=8),"＼","")</f>
        <v>＼</v>
      </c>
      <c r="AV38" s="3" t="str">
        <f t="shared" ref="AV38" si="654">IF(OR(AV37=6,AV37=7,AV37=8),"＼","")</f>
        <v>＼</v>
      </c>
      <c r="AW38" s="3" t="str">
        <f t="shared" ref="AW38" si="655">IF(OR(AW37=6,AW37=7,AW37=8),"＼","")</f>
        <v/>
      </c>
      <c r="AX38" s="3" t="str">
        <f t="shared" ref="AX38" si="656">IF(OR(AX37=6,AX37=7,AX37=8),"＼","")</f>
        <v/>
      </c>
      <c r="AY38" s="3" t="str">
        <f t="shared" ref="AY38" si="657">IF(OR(AY37=6,AY37=7,AY37=8),"＼","")</f>
        <v/>
      </c>
      <c r="AZ38" s="3" t="str">
        <f t="shared" ref="AZ38" si="658">IF(OR(AZ37=6,AZ37=7,AZ37=8),"＼","")</f>
        <v/>
      </c>
      <c r="BA38" s="3" t="str">
        <f t="shared" ref="BA38" si="659">IF(OR(BA37=6,BA37=7,BA37=8),"＼","")</f>
        <v/>
      </c>
      <c r="BB38" s="3" t="str">
        <f t="shared" ref="BB38" si="660">IF(OR(BB37=6,BB37=7,BB37=8),"＼","")</f>
        <v>＼</v>
      </c>
      <c r="BC38" s="3" t="str">
        <f t="shared" ref="BC38" si="661">IF(OR(BC37=6,BC37=7,BC37=8),"＼","")</f>
        <v>＼</v>
      </c>
      <c r="BD38" s="3" t="str">
        <f t="shared" ref="BD38" si="662">IF(OR(BD37=6,BD37=7,BD37=8),"＼","")</f>
        <v/>
      </c>
      <c r="BE38" s="3" t="str">
        <f t="shared" ref="BE38" si="663">IF(OR(BE37=6,BE37=7,BE37=8),"＼","")</f>
        <v/>
      </c>
      <c r="BF38" s="3" t="str">
        <f t="shared" ref="BF38" si="664">IF(OR(BF37=6,BF37=7,BF37=8),"＼","")</f>
        <v/>
      </c>
      <c r="BG38" s="3" t="str">
        <f t="shared" ref="BG38" si="665">IF(OR(BG37=6,BG37=7,BG37=8),"＼","")</f>
        <v/>
      </c>
      <c r="BH38" s="3" t="str">
        <f t="shared" ref="BH38" si="666">IF(OR(BH37=6,BH37=7,BH37=8),"＼","")</f>
        <v/>
      </c>
      <c r="BI38" s="3" t="str">
        <f t="shared" ref="BI38" si="667">IF(OR(BI37=6,BI37=7,BI37=8),"＼","")</f>
        <v>＼</v>
      </c>
      <c r="BJ38" s="3" t="str">
        <f t="shared" ref="BJ38" si="668">IF(OR(BJ37=6,BJ37=7,BJ37=8),"＼","")</f>
        <v>＼</v>
      </c>
      <c r="BK38" s="3" t="str">
        <f t="shared" ref="BK38" si="669">IF(OR(BK37=6,BK37=7,BK37=8),"＼","")</f>
        <v>＼</v>
      </c>
      <c r="BL38" s="3" t="str">
        <f t="shared" ref="BL38" si="670">IF(OR(BL37=6,BL37=7,BL37=8),"＼","")</f>
        <v/>
      </c>
      <c r="BM38" s="3" t="str">
        <f t="shared" ref="BM38" si="671">IF(OR(BM37=6,BM37=7,BM37=8),"＼","")</f>
        <v/>
      </c>
      <c r="BN38" s="3" t="str">
        <f t="shared" ref="BN38" si="672">IF(OR(BN37=6,BN37=7,BN37=8),"＼","")</f>
        <v/>
      </c>
      <c r="BO38" s="3" t="str">
        <f t="shared" ref="BO38" si="673">IF(OR(BO37=6,BO37=7,BO37=8),"＼","")</f>
        <v/>
      </c>
      <c r="BP38" s="3" t="str">
        <f t="shared" ref="BP38" si="674">IF(OR(BP37=6,BP37=7,BP37=8),"＼","")</f>
        <v>＼</v>
      </c>
      <c r="BQ38" s="3" t="str">
        <f t="shared" ref="BQ38" si="675">IF(OR(BQ37=6,BQ37=7,BQ37=8),"＼","")</f>
        <v>＼</v>
      </c>
      <c r="BR38" s="3" t="str">
        <f t="shared" ref="BR38" si="676">IF(OR(BR37=6,BR37=7,BR37=8),"＼","")</f>
        <v/>
      </c>
      <c r="BS38" s="3" t="str">
        <f t="shared" ref="BS38" si="677">IF(OR(BS37=6,BS37=7,BS37=8),"＼","")</f>
        <v/>
      </c>
      <c r="BT38" s="3" t="str">
        <f t="shared" ref="BT38" si="678">IF(OR(BT37=6,BT37=7,BT37=8),"＼","")</f>
        <v/>
      </c>
      <c r="BU38" s="3" t="str">
        <f t="shared" ref="BU38" si="679">IF(OR(BU37=6,BU37=7,BU37=8),"＼","")</f>
        <v/>
      </c>
      <c r="BV38" s="3" t="str">
        <f t="shared" ref="BV38" si="680">IF(OR(BV37=6,BV37=7,BV37=8),"＼","")</f>
        <v/>
      </c>
    </row>
    <row r="40" spans="1:74" ht="45" customHeight="1">
      <c r="B40" s="80"/>
      <c r="AR40" s="68"/>
      <c r="AS40" s="68"/>
      <c r="AT40" s="2" t="s">
        <v>97</v>
      </c>
      <c r="AU40" s="68"/>
      <c r="AV40" s="68"/>
      <c r="AW40" s="68"/>
      <c r="AX40" s="68"/>
      <c r="AY40" s="68"/>
      <c r="AZ40" s="68"/>
      <c r="BA40" s="68"/>
      <c r="BB40" s="68"/>
      <c r="BC40" s="68"/>
      <c r="BD40" s="68"/>
      <c r="BE40" s="68"/>
      <c r="BF40" s="68"/>
      <c r="BG40" s="68"/>
      <c r="BH40" s="68"/>
      <c r="BI40" s="68"/>
      <c r="BJ40" s="68"/>
      <c r="BK40" s="68"/>
      <c r="BL40" s="68"/>
      <c r="BM40" s="68"/>
      <c r="BN40" s="68"/>
      <c r="BO40" s="68"/>
      <c r="BP40" s="68"/>
      <c r="BQ40" s="68"/>
      <c r="BR40" s="68"/>
      <c r="BS40" s="68"/>
      <c r="BT40" s="96">
        <f>IF(DAY(BT41)&lt;4,10,"")</f>
        <v>10</v>
      </c>
      <c r="BU40" s="96">
        <f>IF(DAY(BU41)&lt;4,10,"")</f>
        <v>10</v>
      </c>
      <c r="BV40" s="96">
        <f>IF(DAY(BV41)&lt;4,10,"")</f>
        <v>10</v>
      </c>
    </row>
    <row r="41" spans="1:74">
      <c r="AR41" s="95">
        <f>IF($A$34&lt;=3,DATE($AU$2+1,$A$34,1),DATE($AU$2,$A$34,1))</f>
        <v>42767</v>
      </c>
      <c r="AS41" s="95">
        <f>AR41+1</f>
        <v>42768</v>
      </c>
      <c r="AT41" s="95">
        <f t="shared" ref="AT41:BV41" si="681">AS41+1</f>
        <v>42769</v>
      </c>
      <c r="AU41" s="95">
        <f>AT41+1</f>
        <v>42770</v>
      </c>
      <c r="AV41" s="95">
        <f t="shared" si="681"/>
        <v>42771</v>
      </c>
      <c r="AW41" s="95">
        <f t="shared" si="681"/>
        <v>42772</v>
      </c>
      <c r="AX41" s="95">
        <f t="shared" si="681"/>
        <v>42773</v>
      </c>
      <c r="AY41" s="95">
        <f t="shared" si="681"/>
        <v>42774</v>
      </c>
      <c r="AZ41" s="95">
        <f t="shared" si="681"/>
        <v>42775</v>
      </c>
      <c r="BA41" s="95">
        <f t="shared" si="681"/>
        <v>42776</v>
      </c>
      <c r="BB41" s="95">
        <f t="shared" si="681"/>
        <v>42777</v>
      </c>
      <c r="BC41" s="95">
        <f t="shared" si="681"/>
        <v>42778</v>
      </c>
      <c r="BD41" s="95">
        <f t="shared" si="681"/>
        <v>42779</v>
      </c>
      <c r="BE41" s="95">
        <f t="shared" si="681"/>
        <v>42780</v>
      </c>
      <c r="BF41" s="95">
        <f t="shared" si="681"/>
        <v>42781</v>
      </c>
      <c r="BG41" s="95">
        <f t="shared" si="681"/>
        <v>42782</v>
      </c>
      <c r="BH41" s="95">
        <f t="shared" si="681"/>
        <v>42783</v>
      </c>
      <c r="BI41" s="95">
        <f t="shared" si="681"/>
        <v>42784</v>
      </c>
      <c r="BJ41" s="95">
        <f t="shared" si="681"/>
        <v>42785</v>
      </c>
      <c r="BK41" s="95">
        <f t="shared" si="681"/>
        <v>42786</v>
      </c>
      <c r="BL41" s="95">
        <f>BK41+1</f>
        <v>42787</v>
      </c>
      <c r="BM41" s="95">
        <f t="shared" si="681"/>
        <v>42788</v>
      </c>
      <c r="BN41" s="95">
        <f t="shared" si="681"/>
        <v>42789</v>
      </c>
      <c r="BO41" s="95">
        <f t="shared" si="681"/>
        <v>42790</v>
      </c>
      <c r="BP41" s="95">
        <f t="shared" si="681"/>
        <v>42791</v>
      </c>
      <c r="BQ41" s="95">
        <f t="shared" si="681"/>
        <v>42792</v>
      </c>
      <c r="BR41" s="95">
        <f t="shared" si="681"/>
        <v>42793</v>
      </c>
      <c r="BS41" s="95">
        <f t="shared" si="681"/>
        <v>42794</v>
      </c>
      <c r="BT41" s="95">
        <f>BS41+1</f>
        <v>42795</v>
      </c>
      <c r="BU41" s="95">
        <f t="shared" si="681"/>
        <v>42796</v>
      </c>
      <c r="BV41" s="95">
        <f t="shared" si="681"/>
        <v>42797</v>
      </c>
    </row>
    <row r="42" spans="1:74">
      <c r="AR42" s="96">
        <f>COUNTIF(祝祭日!$C$5:$C$61,AR41)</f>
        <v>0</v>
      </c>
      <c r="AS42" s="96">
        <f>COUNTIF(祝祭日!$C$5:$C$61,AS41)</f>
        <v>0</v>
      </c>
      <c r="AT42" s="96">
        <f>COUNTIF(祝祭日!$C$5:$C$61,AT41)</f>
        <v>0</v>
      </c>
      <c r="AU42" s="96">
        <f>COUNTIF(祝祭日!$C$5:$C$61,AU41)</f>
        <v>0</v>
      </c>
      <c r="AV42" s="96">
        <f>COUNTIF(祝祭日!$C$5:$C$61,AV41)</f>
        <v>0</v>
      </c>
      <c r="AW42" s="96">
        <f>COUNTIF(祝祭日!$C$5:$C$61,AW41)</f>
        <v>0</v>
      </c>
      <c r="AX42" s="96">
        <f>COUNTIF(祝祭日!$C$5:$C$61,AX41)</f>
        <v>0</v>
      </c>
      <c r="AY42" s="96">
        <f>COUNTIF(祝祭日!$C$5:$C$61,AY41)</f>
        <v>0</v>
      </c>
      <c r="AZ42" s="96">
        <f>COUNTIF(祝祭日!$C$5:$C$61,AZ41)</f>
        <v>0</v>
      </c>
      <c r="BA42" s="96">
        <f>COUNTIF(祝祭日!$C$5:$C$61,BA41)</f>
        <v>0</v>
      </c>
      <c r="BB42" s="96">
        <f>COUNTIF(祝祭日!$C$5:$C$61,BB41)</f>
        <v>1</v>
      </c>
      <c r="BC42" s="96">
        <f>COUNTIF(祝祭日!$C$5:$C$61,BC41)</f>
        <v>0</v>
      </c>
      <c r="BD42" s="96">
        <f>COUNTIF(祝祭日!$C$5:$C$61,BD41)</f>
        <v>0</v>
      </c>
      <c r="BE42" s="96">
        <f>COUNTIF(祝祭日!$C$5:$C$61,BE41)</f>
        <v>0</v>
      </c>
      <c r="BF42" s="96">
        <f>COUNTIF(祝祭日!$C$5:$C$61,BF41)</f>
        <v>0</v>
      </c>
      <c r="BG42" s="96">
        <f>COUNTIF(祝祭日!$C$5:$C$61,BG41)</f>
        <v>0</v>
      </c>
      <c r="BH42" s="96">
        <f>COUNTIF(祝祭日!$C$5:$C$61,BH41)</f>
        <v>0</v>
      </c>
      <c r="BI42" s="96">
        <f>COUNTIF(祝祭日!$C$5:$C$61,BI41)</f>
        <v>0</v>
      </c>
      <c r="BJ42" s="96">
        <f>COUNTIF(祝祭日!$C$5:$C$61,BJ41)</f>
        <v>0</v>
      </c>
      <c r="BK42" s="96">
        <f>COUNTIF(祝祭日!$C$5:$C$61,BK41)</f>
        <v>0</v>
      </c>
      <c r="BL42" s="96">
        <f>COUNTIF(祝祭日!$C$5:$C$61,BL41)</f>
        <v>0</v>
      </c>
      <c r="BM42" s="96">
        <f>COUNTIF(祝祭日!$C$5:$C$61,BM41)</f>
        <v>0</v>
      </c>
      <c r="BN42" s="96">
        <f>COUNTIF(祝祭日!$C$5:$C$61,BN41)</f>
        <v>0</v>
      </c>
      <c r="BO42" s="96">
        <f>COUNTIF(祝祭日!$C$5:$C$61,BO41)</f>
        <v>0</v>
      </c>
      <c r="BP42" s="96">
        <f>COUNTIF(祝祭日!$C$5:$C$61,BP41)</f>
        <v>0</v>
      </c>
      <c r="BQ42" s="96">
        <f>COUNTIF(祝祭日!$C$5:$C$61,BQ41)</f>
        <v>0</v>
      </c>
      <c r="BR42" s="96">
        <f>COUNTIF(祝祭日!$C$5:$C$61,BR41)</f>
        <v>0</v>
      </c>
      <c r="BS42" s="96">
        <f>COUNTIF(祝祭日!$C$5:$C$61,BS41)</f>
        <v>0</v>
      </c>
      <c r="BT42" s="96">
        <f>COUNTIF(祝祭日!$C$5:$C$61,BT41)</f>
        <v>0</v>
      </c>
      <c r="BU42" s="96">
        <f>COUNTIF(祝祭日!$C$5:$C$61,BU41)</f>
        <v>0</v>
      </c>
      <c r="BV42" s="96">
        <f>COUNTIF(祝祭日!$C$5:$C$61,BV41)</f>
        <v>0</v>
      </c>
    </row>
    <row r="43" spans="1:74">
      <c r="AR43" s="3">
        <f>IF(AR42&gt;0,8,IF(COUNTIF(memo!$T$9:$T$44,AR41)&gt;0,0.5,WEEKDAY(AR41,2)))</f>
        <v>3</v>
      </c>
      <c r="AS43" s="3">
        <f>IF(AS42&gt;0,8,IF(COUNTIF(memo!$T$9:$T$44,AS41)&gt;0,0.5,WEEKDAY(AS41,2)))</f>
        <v>4</v>
      </c>
      <c r="AT43" s="3">
        <f>IF(AT42&gt;0,8,IF(COUNTIF(memo!$T$9:$T$44,AT41)&gt;0,0.5,WEEKDAY(AT41,2)))</f>
        <v>5</v>
      </c>
      <c r="AU43" s="3">
        <f>IF(AU42&gt;0,8,IF(COUNTIF(memo!$T$9:$T$44,AU41)&gt;0,0.5,WEEKDAY(AU41,2)))</f>
        <v>6</v>
      </c>
      <c r="AV43" s="3">
        <f>IF(AV42&gt;0,8,IF(COUNTIF(memo!$T$9:$T$44,AV41)&gt;0,0.5,WEEKDAY(AV41,2)))</f>
        <v>7</v>
      </c>
      <c r="AW43" s="3">
        <f>IF(AW42&gt;0,8,IF(COUNTIF(memo!$T$9:$T$44,AW41)&gt;0,0.5,WEEKDAY(AW41,2)))</f>
        <v>1</v>
      </c>
      <c r="AX43" s="3">
        <f>IF(AX42&gt;0,8,IF(COUNTIF(memo!$T$9:$T$44,AX41)&gt;0,0.5,WEEKDAY(AX41,2)))</f>
        <v>2</v>
      </c>
      <c r="AY43" s="3">
        <f>IF(AY42&gt;0,8,IF(COUNTIF(memo!$T$9:$T$44,AY41)&gt;0,0.5,WEEKDAY(AY41,2)))</f>
        <v>3</v>
      </c>
      <c r="AZ43" s="3">
        <f>IF(AZ42&gt;0,8,IF(COUNTIF(memo!$T$9:$T$44,AZ41)&gt;0,0.5,WEEKDAY(AZ41,2)))</f>
        <v>4</v>
      </c>
      <c r="BA43" s="3">
        <f>IF(BA42&gt;0,8,IF(COUNTIF(memo!$T$9:$T$44,BA41)&gt;0,0.5,WEEKDAY(BA41,2)))</f>
        <v>5</v>
      </c>
      <c r="BB43" s="3">
        <f>IF(BB42&gt;0,8,IF(COUNTIF(memo!$T$9:$T$44,BB41)&gt;0,0.5,WEEKDAY(BB41,2)))</f>
        <v>8</v>
      </c>
      <c r="BC43" s="3">
        <f>IF(BC42&gt;0,8,IF(COUNTIF(memo!$T$9:$T$44,BC41)&gt;0,0.5,WEEKDAY(BC41,2)))</f>
        <v>7</v>
      </c>
      <c r="BD43" s="3">
        <f>IF(BD42&gt;0,8,IF(COUNTIF(memo!$T$9:$T$44,BD41)&gt;0,0.5,WEEKDAY(BD41,2)))</f>
        <v>1</v>
      </c>
      <c r="BE43" s="3">
        <f>IF(BE42&gt;0,8,IF(COUNTIF(memo!$T$9:$T$44,BE41)&gt;0,0.5,WEEKDAY(BE41,2)))</f>
        <v>2</v>
      </c>
      <c r="BF43" s="3">
        <f>IF(BF42&gt;0,8,IF(COUNTIF(memo!$T$9:$T$44,BF41)&gt;0,0.5,WEEKDAY(BF41,2)))</f>
        <v>3</v>
      </c>
      <c r="BG43" s="3">
        <f>IF(BG42&gt;0,8,IF(COUNTIF(memo!$T$9:$T$44,BG41)&gt;0,0.5,WEEKDAY(BG41,2)))</f>
        <v>4</v>
      </c>
      <c r="BH43" s="3">
        <f>IF(BH42&gt;0,8,IF(COUNTIF(memo!$T$9:$T$44,BH41)&gt;0,0.5,WEEKDAY(BH41,2)))</f>
        <v>5</v>
      </c>
      <c r="BI43" s="3">
        <f>IF(BI42&gt;0,8,IF(COUNTIF(memo!$T$9:$T$44,BI41)&gt;0,0.5,WEEKDAY(BI41,2)))</f>
        <v>6</v>
      </c>
      <c r="BJ43" s="3">
        <f>IF(BJ42&gt;0,8,IF(COUNTIF(memo!$T$9:$T$44,BJ41)&gt;0,0.5,WEEKDAY(BJ41,2)))</f>
        <v>7</v>
      </c>
      <c r="BK43" s="3">
        <f>IF(BK42&gt;0,8,IF(COUNTIF(memo!$T$9:$T$44,BK41)&gt;0,0.5,WEEKDAY(BK41,2)))</f>
        <v>1</v>
      </c>
      <c r="BL43" s="3">
        <f>IF(BL42&gt;0,8,IF(COUNTIF(memo!$T$9:$T$44,BL41)&gt;0,0.5,WEEKDAY(BL41,2)))</f>
        <v>2</v>
      </c>
      <c r="BM43" s="3">
        <f>IF(BM42&gt;0,8,IF(COUNTIF(memo!$T$9:$T$44,BM41)&gt;0,0.5,WEEKDAY(BM41,2)))</f>
        <v>3</v>
      </c>
      <c r="BN43" s="3">
        <f>IF(BN42&gt;0,8,IF(COUNTIF(memo!$T$9:$T$44,BN41)&gt;0,0.5,WEEKDAY(BN41,2)))</f>
        <v>4</v>
      </c>
      <c r="BO43" s="3">
        <f>IF(BO42&gt;0,8,IF(COUNTIF(memo!$T$9:$T$44,BO41)&gt;0,0.5,WEEKDAY(BO41,2)))</f>
        <v>5</v>
      </c>
      <c r="BP43" s="3">
        <f>IF(BP42&gt;0,8,IF(COUNTIF(memo!$T$9:$T$44,BP41)&gt;0,0.5,WEEKDAY(BP41,2)))</f>
        <v>6</v>
      </c>
      <c r="BQ43" s="3">
        <f>IF(BQ42&gt;0,8,IF(COUNTIF(memo!$T$9:$T$44,BQ41)&gt;0,0.5,WEEKDAY(BQ41,2)))</f>
        <v>7</v>
      </c>
      <c r="BR43" s="3">
        <f>IF(BR42&gt;0,8,IF(COUNTIF(memo!$T$9:$T$44,BR41)&gt;0,0.5,WEEKDAY(BR41,2)))</f>
        <v>1</v>
      </c>
      <c r="BS43" s="3">
        <f>IF(BS42&gt;0,8,IF(COUNTIF(memo!$T$9:$T$44,BS41)&gt;0,0.5,WEEKDAY(BS41,2)))</f>
        <v>2</v>
      </c>
      <c r="BT43" s="3">
        <f>IF(BT42&gt;0,8,IF(COUNTIF(memo!$T$9:$T$44,BT41)&gt;0,0.5,WEEKDAY(BT41,2)))</f>
        <v>3</v>
      </c>
      <c r="BU43" s="3">
        <f>IF(BU42&gt;0,8,IF(COUNTIF(memo!$T$9:$T$44,BU41)&gt;0,0.5,WEEKDAY(BU41,2)))</f>
        <v>4</v>
      </c>
      <c r="BV43" s="3">
        <f>IF(BV42&gt;0,8,IF(COUNTIF(memo!$T$9:$T$44,BV41)&gt;0,9,WEEKDAY(BV41,2)))</f>
        <v>5</v>
      </c>
    </row>
    <row r="44" spans="1:74">
      <c r="AR44" s="68" t="str">
        <f>IF(OR(AR43=6,AR43=7,AR43=8),"＼","")</f>
        <v/>
      </c>
      <c r="AS44" s="68" t="str">
        <f t="shared" ref="AS44:BV44" si="682">IF(OR(AS43=6,AS43=7,AS43=8),"＼","")</f>
        <v/>
      </c>
      <c r="AT44" s="68" t="str">
        <f t="shared" si="682"/>
        <v/>
      </c>
      <c r="AU44" s="68" t="str">
        <f t="shared" si="682"/>
        <v>＼</v>
      </c>
      <c r="AV44" s="68" t="str">
        <f t="shared" si="682"/>
        <v>＼</v>
      </c>
      <c r="AW44" s="68" t="str">
        <f t="shared" si="682"/>
        <v/>
      </c>
      <c r="AX44" s="68" t="str">
        <f t="shared" si="682"/>
        <v/>
      </c>
      <c r="AY44" s="68" t="str">
        <f t="shared" si="682"/>
        <v/>
      </c>
      <c r="AZ44" s="68" t="str">
        <f t="shared" si="682"/>
        <v/>
      </c>
      <c r="BA44" s="68" t="str">
        <f t="shared" si="682"/>
        <v/>
      </c>
      <c r="BB44" s="68" t="str">
        <f t="shared" si="682"/>
        <v>＼</v>
      </c>
      <c r="BC44" s="68" t="str">
        <f t="shared" si="682"/>
        <v>＼</v>
      </c>
      <c r="BD44" s="68" t="str">
        <f t="shared" si="682"/>
        <v/>
      </c>
      <c r="BE44" s="68" t="str">
        <f t="shared" si="682"/>
        <v/>
      </c>
      <c r="BF44" s="68" t="str">
        <f t="shared" si="682"/>
        <v/>
      </c>
      <c r="BG44" s="68" t="str">
        <f t="shared" si="682"/>
        <v/>
      </c>
      <c r="BH44" s="68" t="str">
        <f t="shared" si="682"/>
        <v/>
      </c>
      <c r="BI44" s="68" t="str">
        <f t="shared" si="682"/>
        <v>＼</v>
      </c>
      <c r="BJ44" s="68" t="str">
        <f t="shared" si="682"/>
        <v>＼</v>
      </c>
      <c r="BK44" s="68" t="str">
        <f t="shared" si="682"/>
        <v/>
      </c>
      <c r="BL44" s="68" t="str">
        <f t="shared" si="682"/>
        <v/>
      </c>
      <c r="BM44" s="68" t="str">
        <f t="shared" si="682"/>
        <v/>
      </c>
      <c r="BN44" s="68" t="str">
        <f t="shared" si="682"/>
        <v/>
      </c>
      <c r="BO44" s="68" t="str">
        <f t="shared" si="682"/>
        <v/>
      </c>
      <c r="BP44" s="68" t="str">
        <f t="shared" si="682"/>
        <v>＼</v>
      </c>
      <c r="BQ44" s="68" t="str">
        <f t="shared" si="682"/>
        <v>＼</v>
      </c>
      <c r="BR44" s="68" t="str">
        <f t="shared" si="682"/>
        <v/>
      </c>
      <c r="BS44" s="68" t="str">
        <f t="shared" si="682"/>
        <v/>
      </c>
      <c r="BT44" s="68" t="str">
        <f t="shared" si="682"/>
        <v/>
      </c>
      <c r="BU44" s="68" t="str">
        <f t="shared" si="682"/>
        <v/>
      </c>
      <c r="BV44" s="68" t="str">
        <f t="shared" si="682"/>
        <v/>
      </c>
    </row>
  </sheetData>
  <mergeCells count="31">
    <mergeCell ref="D2:E2"/>
    <mergeCell ref="AC2:AK2"/>
    <mergeCell ref="AH3:AH4"/>
    <mergeCell ref="AI3:AI4"/>
    <mergeCell ref="AJ3:AJ4"/>
    <mergeCell ref="AK3:AK4"/>
    <mergeCell ref="X2:AA2"/>
    <mergeCell ref="A4:A5"/>
    <mergeCell ref="B4:B5"/>
    <mergeCell ref="A7:A8"/>
    <mergeCell ref="B7:B8"/>
    <mergeCell ref="A10:A11"/>
    <mergeCell ref="B10:B11"/>
    <mergeCell ref="A13:A14"/>
    <mergeCell ref="B13:B14"/>
    <mergeCell ref="A16:A17"/>
    <mergeCell ref="B16:B17"/>
    <mergeCell ref="A19:A20"/>
    <mergeCell ref="B19:B20"/>
    <mergeCell ref="A22:A23"/>
    <mergeCell ref="B22:B23"/>
    <mergeCell ref="A25:A26"/>
    <mergeCell ref="B25:B26"/>
    <mergeCell ref="A28:A29"/>
    <mergeCell ref="B28:B29"/>
    <mergeCell ref="A31:A32"/>
    <mergeCell ref="B31:B32"/>
    <mergeCell ref="A34:A35"/>
    <mergeCell ref="B34:B35"/>
    <mergeCell ref="A37:A38"/>
    <mergeCell ref="B37:B38"/>
  </mergeCells>
  <phoneticPr fontId="1"/>
  <conditionalFormatting sqref="AR34:BV34 AR4:BV4 AR10:BV10 AR19:BV19 AR25:BV25 AR43:BV43 AR22:BV22 AR16:BV16 AR13:BV13 AR7:BV7 AR31:BV31 AR28:BV28 AR37:BV37">
    <cfRule type="expression" dxfId="49" priority="49" stopIfTrue="1">
      <formula>AR4&gt;5</formula>
    </cfRule>
  </conditionalFormatting>
  <conditionalFormatting sqref="C4:AG4">
    <cfRule type="expression" dxfId="48" priority="48" stopIfTrue="1">
      <formula>AR4&gt;5</formula>
    </cfRule>
  </conditionalFormatting>
  <conditionalFormatting sqref="C7:AG7">
    <cfRule type="expression" dxfId="47" priority="47" stopIfTrue="1">
      <formula>AR7&gt;5</formula>
    </cfRule>
  </conditionalFormatting>
  <conditionalFormatting sqref="C10:AG10">
    <cfRule type="expression" dxfId="46" priority="46" stopIfTrue="1">
      <formula>AR10&gt;5</formula>
    </cfRule>
  </conditionalFormatting>
  <conditionalFormatting sqref="C13:AG13">
    <cfRule type="expression" dxfId="45" priority="45" stopIfTrue="1">
      <formula>AR13&gt;5</formula>
    </cfRule>
  </conditionalFormatting>
  <conditionalFormatting sqref="C3:AG3">
    <cfRule type="expression" dxfId="44" priority="44" stopIfTrue="1">
      <formula>AR4&gt;5</formula>
    </cfRule>
  </conditionalFormatting>
  <conditionalFormatting sqref="C6:AG6">
    <cfRule type="expression" dxfId="43" priority="43" stopIfTrue="1">
      <formula>AR7&gt;5</formula>
    </cfRule>
  </conditionalFormatting>
  <conditionalFormatting sqref="C9:AG9">
    <cfRule type="expression" dxfId="42" priority="42" stopIfTrue="1">
      <formula>AR10&gt;5</formula>
    </cfRule>
  </conditionalFormatting>
  <conditionalFormatting sqref="C12:AG12">
    <cfRule type="expression" dxfId="41" priority="41" stopIfTrue="1">
      <formula>AR13&gt;5</formula>
    </cfRule>
  </conditionalFormatting>
  <conditionalFormatting sqref="C16:AG16">
    <cfRule type="expression" dxfId="40" priority="40" stopIfTrue="1">
      <formula>AR16&gt;5</formula>
    </cfRule>
  </conditionalFormatting>
  <conditionalFormatting sqref="C15:AG15">
    <cfRule type="expression" dxfId="39" priority="39" stopIfTrue="1">
      <formula>AR16&gt;5</formula>
    </cfRule>
  </conditionalFormatting>
  <conditionalFormatting sqref="C19:AG19">
    <cfRule type="expression" dxfId="38" priority="38" stopIfTrue="1">
      <formula>AR19&gt;5</formula>
    </cfRule>
  </conditionalFormatting>
  <conditionalFormatting sqref="C18:AG18">
    <cfRule type="expression" dxfId="37" priority="37" stopIfTrue="1">
      <formula>AR19&gt;5</formula>
    </cfRule>
  </conditionalFormatting>
  <conditionalFormatting sqref="C22:AG22">
    <cfRule type="expression" dxfId="36" priority="36" stopIfTrue="1">
      <formula>AR22&gt;5</formula>
    </cfRule>
  </conditionalFormatting>
  <conditionalFormatting sqref="C21:AG21">
    <cfRule type="expression" dxfId="35" priority="35" stopIfTrue="1">
      <formula>AR22&gt;5</formula>
    </cfRule>
  </conditionalFormatting>
  <conditionalFormatting sqref="C25:AG25">
    <cfRule type="expression" dxfId="34" priority="34" stopIfTrue="1">
      <formula>AR25&gt;5</formula>
    </cfRule>
  </conditionalFormatting>
  <conditionalFormatting sqref="C24:AG24">
    <cfRule type="expression" dxfId="33" priority="33" stopIfTrue="1">
      <formula>AR25&gt;5</formula>
    </cfRule>
  </conditionalFormatting>
  <conditionalFormatting sqref="C28:AG28">
    <cfRule type="expression" dxfId="32" priority="32" stopIfTrue="1">
      <formula>AR28&gt;5</formula>
    </cfRule>
  </conditionalFormatting>
  <conditionalFormatting sqref="C27:AG27">
    <cfRule type="expression" dxfId="31" priority="31" stopIfTrue="1">
      <formula>AR28&gt;5</formula>
    </cfRule>
  </conditionalFormatting>
  <conditionalFormatting sqref="C31:AG31">
    <cfRule type="expression" dxfId="30" priority="30" stopIfTrue="1">
      <formula>AR31&gt;5</formula>
    </cfRule>
  </conditionalFormatting>
  <conditionalFormatting sqref="C30:AG30">
    <cfRule type="expression" dxfId="29" priority="29" stopIfTrue="1">
      <formula>AR31&gt;5</formula>
    </cfRule>
  </conditionalFormatting>
  <conditionalFormatting sqref="C34:AG34">
    <cfRule type="expression" dxfId="28" priority="28" stopIfTrue="1">
      <formula>AR34&gt;5</formula>
    </cfRule>
  </conditionalFormatting>
  <conditionalFormatting sqref="C33:AG33">
    <cfRule type="expression" dxfId="27" priority="27" stopIfTrue="1">
      <formula>AR34&gt;5</formula>
    </cfRule>
  </conditionalFormatting>
  <conditionalFormatting sqref="C37:AG37">
    <cfRule type="expression" dxfId="26" priority="26" stopIfTrue="1">
      <formula>AR37&gt;5</formula>
    </cfRule>
  </conditionalFormatting>
  <conditionalFormatting sqref="C36:AG36">
    <cfRule type="expression" dxfId="25" priority="25" stopIfTrue="1">
      <formula>AR37&gt;5</formula>
    </cfRule>
  </conditionalFormatting>
  <conditionalFormatting sqref="AR41:BV41">
    <cfRule type="expression" dxfId="24" priority="2" stopIfTrue="1">
      <formula>CF42&gt;5</formula>
    </cfRule>
  </conditionalFormatting>
  <conditionalFormatting sqref="AR41:BV41">
    <cfRule type="expression" dxfId="23" priority="1" stopIfTrue="1">
      <formula>CF42&gt;5</formula>
    </cfRule>
  </conditionalFormatting>
  <dataValidations count="1">
    <dataValidation type="list" allowBlank="1" showInputMessage="1" showErrorMessage="1" sqref="AC2:AK2">
      <formula1>職員名簿!E4:E53</formula1>
    </dataValidation>
  </dataValidations>
  <pageMargins left="0.59055118110236227" right="0" top="0.39370078740157483" bottom="0" header="0" footer="0"/>
  <pageSetup paperSize="12" scale="88" orientation="landscape" r:id="rId1"/>
  <headerFooter alignWithMargins="0"/>
  <colBreaks count="1" manualBreakCount="1">
    <brk id="37" max="43" man="1"/>
  </colBreaks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00B050"/>
  </sheetPr>
  <dimension ref="A1:BW26"/>
  <sheetViews>
    <sheetView view="pageBreakPreview" zoomScale="85" zoomScaleSheetLayoutView="85" workbookViewId="0">
      <selection activeCell="A4" sqref="A4"/>
    </sheetView>
  </sheetViews>
  <sheetFormatPr defaultColWidth="3.75" defaultRowHeight="30.75"/>
  <cols>
    <col min="1" max="1" width="13.75" style="85" customWidth="1"/>
    <col min="2" max="32" width="5.625" style="2" customWidth="1"/>
    <col min="33" max="36" width="4.375" style="2" customWidth="1"/>
    <col min="37" max="37" width="1.875" style="4" customWidth="1"/>
    <col min="38" max="38" width="1.25" style="17" customWidth="1"/>
    <col min="39" max="40" width="1.125" style="2" customWidth="1"/>
    <col min="41" max="42" width="1.25" style="2" customWidth="1"/>
    <col min="43" max="43" width="3.125" style="68" customWidth="1"/>
    <col min="44" max="68" width="3.375" style="68" customWidth="1"/>
    <col min="69" max="70" width="4" style="68" customWidth="1"/>
    <col min="71" max="73" width="8.375" style="68" customWidth="1"/>
    <col min="74" max="74" width="3.375" style="2" customWidth="1"/>
    <col min="75" max="75" width="3.125" style="2" customWidth="1"/>
    <col min="76" max="16384" width="3.75" style="2"/>
  </cols>
  <sheetData>
    <row r="1" spans="1:75" s="8" customFormat="1" ht="33" customHeight="1" thickBot="1">
      <c r="A1" s="229">
        <v>4</v>
      </c>
      <c r="B1" s="8" t="s">
        <v>2</v>
      </c>
      <c r="C1" s="251"/>
      <c r="D1" s="251"/>
      <c r="W1" s="71"/>
      <c r="X1" s="71"/>
      <c r="Y1" s="71"/>
      <c r="Z1" s="16"/>
      <c r="AA1" s="6"/>
      <c r="AB1" s="72"/>
      <c r="AC1" s="72"/>
      <c r="AD1" s="72"/>
      <c r="AE1" s="72"/>
      <c r="AF1" s="72"/>
      <c r="AG1" s="72"/>
      <c r="AH1" s="72"/>
      <c r="AI1" s="72"/>
      <c r="AJ1" s="72"/>
      <c r="AK1" s="11"/>
      <c r="AL1" s="17"/>
      <c r="AP1" s="9"/>
      <c r="AQ1" s="69"/>
      <c r="AR1" s="150">
        <f>memo!E28</f>
        <v>2016</v>
      </c>
      <c r="AS1" s="262"/>
      <c r="AT1" s="263"/>
      <c r="AU1" s="263"/>
      <c r="AV1" s="263"/>
      <c r="AW1" s="263"/>
      <c r="AX1" s="263"/>
      <c r="AY1" s="263"/>
      <c r="AZ1" s="263"/>
      <c r="BA1" s="263"/>
      <c r="BB1" s="263"/>
      <c r="BC1" s="263"/>
      <c r="BD1" s="263"/>
      <c r="BE1" s="263"/>
      <c r="BF1" s="263"/>
      <c r="BG1" s="263"/>
      <c r="BH1" s="263"/>
      <c r="BI1" s="263"/>
      <c r="BJ1" s="67"/>
      <c r="BK1" s="67"/>
      <c r="BL1" s="67"/>
      <c r="BM1" s="67"/>
      <c r="BN1" s="67"/>
      <c r="BO1" s="67"/>
      <c r="BP1" s="67"/>
      <c r="BQ1" s="67"/>
      <c r="BR1" s="67"/>
      <c r="BS1" s="70"/>
      <c r="BT1" s="67"/>
      <c r="BU1" s="67"/>
    </row>
    <row r="2" spans="1:75" ht="18.75" customHeight="1">
      <c r="A2" s="83"/>
      <c r="B2" s="74">
        <f>IF(A1&lt;=3,DATE(AR1+1,A1,1),DATE(AR1,A1,1))</f>
        <v>42461</v>
      </c>
      <c r="C2" s="74">
        <f t="shared" ref="C2" si="0">B2+1</f>
        <v>42462</v>
      </c>
      <c r="D2" s="86">
        <f t="shared" ref="D2" si="1">C2+1</f>
        <v>42463</v>
      </c>
      <c r="E2" s="86">
        <f t="shared" ref="E2" si="2">D2+1</f>
        <v>42464</v>
      </c>
      <c r="F2" s="86">
        <f t="shared" ref="F2" si="3">E2+1</f>
        <v>42465</v>
      </c>
      <c r="G2" s="86">
        <f t="shared" ref="G2" si="4">F2+1</f>
        <v>42466</v>
      </c>
      <c r="H2" s="86">
        <f t="shared" ref="H2" si="5">G2+1</f>
        <v>42467</v>
      </c>
      <c r="I2" s="86">
        <f t="shared" ref="I2" si="6">H2+1</f>
        <v>42468</v>
      </c>
      <c r="J2" s="86">
        <f t="shared" ref="J2" si="7">I2+1</f>
        <v>42469</v>
      </c>
      <c r="K2" s="86">
        <f t="shared" ref="K2" si="8">J2+1</f>
        <v>42470</v>
      </c>
      <c r="L2" s="86">
        <f t="shared" ref="L2" si="9">K2+1</f>
        <v>42471</v>
      </c>
      <c r="M2" s="86">
        <f t="shared" ref="M2" si="10">L2+1</f>
        <v>42472</v>
      </c>
      <c r="N2" s="86">
        <f t="shared" ref="N2" si="11">M2+1</f>
        <v>42473</v>
      </c>
      <c r="O2" s="86">
        <f t="shared" ref="O2" si="12">N2+1</f>
        <v>42474</v>
      </c>
      <c r="P2" s="86">
        <f t="shared" ref="P2" si="13">O2+1</f>
        <v>42475</v>
      </c>
      <c r="Q2" s="86">
        <f t="shared" ref="Q2" si="14">P2+1</f>
        <v>42476</v>
      </c>
      <c r="R2" s="86">
        <f t="shared" ref="R2" si="15">Q2+1</f>
        <v>42477</v>
      </c>
      <c r="S2" s="86">
        <f t="shared" ref="S2" si="16">R2+1</f>
        <v>42478</v>
      </c>
      <c r="T2" s="86">
        <f t="shared" ref="T2" si="17">S2+1</f>
        <v>42479</v>
      </c>
      <c r="U2" s="86">
        <f t="shared" ref="U2" si="18">T2+1</f>
        <v>42480</v>
      </c>
      <c r="V2" s="86">
        <f t="shared" ref="V2" si="19">U2+1</f>
        <v>42481</v>
      </c>
      <c r="W2" s="86">
        <f t="shared" ref="W2" si="20">V2+1</f>
        <v>42482</v>
      </c>
      <c r="X2" s="86">
        <f t="shared" ref="X2" si="21">W2+1</f>
        <v>42483</v>
      </c>
      <c r="Y2" s="86">
        <f t="shared" ref="Y2" si="22">X2+1</f>
        <v>42484</v>
      </c>
      <c r="Z2" s="86">
        <f t="shared" ref="Z2" si="23">Y2+1</f>
        <v>42485</v>
      </c>
      <c r="AA2" s="86">
        <f t="shared" ref="AA2" si="24">Z2+1</f>
        <v>42486</v>
      </c>
      <c r="AB2" s="86">
        <f t="shared" ref="AB2" si="25">AA2+1</f>
        <v>42487</v>
      </c>
      <c r="AC2" s="86">
        <f t="shared" ref="AC2" si="26">AB2+1</f>
        <v>42488</v>
      </c>
      <c r="AD2" s="74">
        <f>IF(BS5=9,"",AC2+1)</f>
        <v>42489</v>
      </c>
      <c r="AE2" s="86">
        <f>IF(BT5=9,"",AD2+1)</f>
        <v>42490</v>
      </c>
      <c r="AF2" s="73" t="str">
        <f>IF(BU5=9,"",AE2+1)</f>
        <v/>
      </c>
      <c r="AG2" s="253" t="s">
        <v>4</v>
      </c>
      <c r="AH2" s="255" t="s">
        <v>5</v>
      </c>
      <c r="AI2" s="257" t="s">
        <v>6</v>
      </c>
      <c r="AJ2" s="259" t="s">
        <v>7</v>
      </c>
      <c r="AP2" s="90"/>
      <c r="AQ2" s="91"/>
      <c r="AR2" s="91"/>
      <c r="AS2" s="91"/>
      <c r="AT2" s="91"/>
      <c r="AU2" s="91"/>
      <c r="AV2" s="91"/>
      <c r="AW2" s="91"/>
      <c r="AX2" s="91"/>
      <c r="AY2" s="91"/>
      <c r="AZ2" s="91"/>
      <c r="BA2" s="91"/>
      <c r="BB2" s="91"/>
      <c r="BC2" s="91"/>
      <c r="BD2" s="91"/>
      <c r="BE2" s="91"/>
      <c r="BF2" s="91"/>
      <c r="BG2" s="91"/>
      <c r="BH2" s="91"/>
      <c r="BI2" s="91"/>
      <c r="BJ2" s="91"/>
      <c r="BK2" s="91"/>
      <c r="BL2" s="91"/>
      <c r="BM2" s="91"/>
      <c r="BN2" s="91"/>
      <c r="BO2" s="91"/>
      <c r="BP2" s="91"/>
      <c r="BQ2" s="91"/>
      <c r="BR2" s="91"/>
      <c r="BS2" s="91"/>
      <c r="BT2" s="91"/>
      <c r="BU2" s="91"/>
      <c r="BV2" s="92"/>
    </row>
    <row r="3" spans="1:75" ht="14.25" customHeight="1">
      <c r="A3" s="84"/>
      <c r="B3" s="38">
        <f>B2</f>
        <v>42461</v>
      </c>
      <c r="C3" s="38">
        <f t="shared" ref="C3:Z3" si="27">C2</f>
        <v>42462</v>
      </c>
      <c r="D3" s="38">
        <f t="shared" si="27"/>
        <v>42463</v>
      </c>
      <c r="E3" s="38">
        <f t="shared" si="27"/>
        <v>42464</v>
      </c>
      <c r="F3" s="38">
        <f t="shared" si="27"/>
        <v>42465</v>
      </c>
      <c r="G3" s="38">
        <f t="shared" si="27"/>
        <v>42466</v>
      </c>
      <c r="H3" s="38">
        <f t="shared" si="27"/>
        <v>42467</v>
      </c>
      <c r="I3" s="38">
        <f t="shared" si="27"/>
        <v>42468</v>
      </c>
      <c r="J3" s="38">
        <f t="shared" si="27"/>
        <v>42469</v>
      </c>
      <c r="K3" s="38">
        <f t="shared" si="27"/>
        <v>42470</v>
      </c>
      <c r="L3" s="38">
        <f t="shared" si="27"/>
        <v>42471</v>
      </c>
      <c r="M3" s="38">
        <f t="shared" si="27"/>
        <v>42472</v>
      </c>
      <c r="N3" s="38">
        <f t="shared" si="27"/>
        <v>42473</v>
      </c>
      <c r="O3" s="38">
        <f t="shared" si="27"/>
        <v>42474</v>
      </c>
      <c r="P3" s="38">
        <f t="shared" si="27"/>
        <v>42475</v>
      </c>
      <c r="Q3" s="38">
        <f t="shared" si="27"/>
        <v>42476</v>
      </c>
      <c r="R3" s="38">
        <f t="shared" si="27"/>
        <v>42477</v>
      </c>
      <c r="S3" s="38">
        <f t="shared" si="27"/>
        <v>42478</v>
      </c>
      <c r="T3" s="38">
        <f t="shared" si="27"/>
        <v>42479</v>
      </c>
      <c r="U3" s="38">
        <f t="shared" si="27"/>
        <v>42480</v>
      </c>
      <c r="V3" s="38">
        <f t="shared" si="27"/>
        <v>42481</v>
      </c>
      <c r="W3" s="38">
        <f t="shared" si="27"/>
        <v>42482</v>
      </c>
      <c r="X3" s="38">
        <f t="shared" si="27"/>
        <v>42483</v>
      </c>
      <c r="Y3" s="38">
        <f t="shared" si="27"/>
        <v>42484</v>
      </c>
      <c r="Z3" s="38">
        <f t="shared" si="27"/>
        <v>42485</v>
      </c>
      <c r="AA3" s="38">
        <f>AA2</f>
        <v>42486</v>
      </c>
      <c r="AB3" s="38">
        <f t="shared" ref="AB3" si="28">AB2</f>
        <v>42487</v>
      </c>
      <c r="AC3" s="38">
        <f t="shared" ref="AC3" si="29">AC2</f>
        <v>42488</v>
      </c>
      <c r="AD3" s="18">
        <f>IF(AD2="","",WEEKDAY(AD2))</f>
        <v>6</v>
      </c>
      <c r="AE3" s="19">
        <f>IF(AE2="","",WEEKDAY(AE2))</f>
        <v>7</v>
      </c>
      <c r="AF3" s="20" t="str">
        <f>IF(AF2="","",WEEKDAY(AF2))</f>
        <v/>
      </c>
      <c r="AG3" s="254"/>
      <c r="AH3" s="256"/>
      <c r="AI3" s="258"/>
      <c r="AJ3" s="260"/>
      <c r="AP3" s="93"/>
      <c r="AQ3" s="91"/>
      <c r="AR3" s="91"/>
      <c r="AS3" s="91"/>
      <c r="AT3" s="91"/>
      <c r="AU3" s="91"/>
      <c r="AV3" s="91"/>
      <c r="AW3" s="91"/>
      <c r="AX3" s="91"/>
      <c r="AY3" s="91"/>
      <c r="AZ3" s="91"/>
      <c r="BA3" s="91"/>
      <c r="BB3" s="91"/>
      <c r="BC3" s="91"/>
      <c r="BD3" s="91"/>
      <c r="BE3" s="91"/>
      <c r="BF3" s="91"/>
      <c r="BG3" s="91"/>
      <c r="BH3" s="91"/>
      <c r="BI3" s="91"/>
      <c r="BJ3" s="91"/>
      <c r="BK3" s="91"/>
      <c r="BL3" s="91"/>
      <c r="BM3" s="91"/>
      <c r="BN3" s="91"/>
      <c r="BO3" s="91"/>
      <c r="BP3" s="91"/>
      <c r="BQ3" s="91"/>
      <c r="BR3" s="91"/>
      <c r="BS3" s="91"/>
      <c r="BT3" s="91"/>
      <c r="BU3" s="91"/>
      <c r="BV3" s="94"/>
    </row>
    <row r="4" spans="1:75" ht="37.5" customHeight="1">
      <c r="A4" s="156" t="s">
        <v>171</v>
      </c>
      <c r="B4" s="45" t="str">
        <f>IF(AQ9="","",AQ9)</f>
        <v/>
      </c>
      <c r="C4" s="45" t="str">
        <f t="shared" ref="C4:AC4" si="30">IF(AR9="","",AR9)</f>
        <v>＼</v>
      </c>
      <c r="D4" s="45" t="str">
        <f t="shared" si="30"/>
        <v>＼</v>
      </c>
      <c r="E4" s="45" t="str">
        <f t="shared" si="30"/>
        <v/>
      </c>
      <c r="F4" s="45" t="str">
        <f t="shared" si="30"/>
        <v/>
      </c>
      <c r="G4" s="45" t="str">
        <f t="shared" si="30"/>
        <v/>
      </c>
      <c r="H4" s="45" t="str">
        <f t="shared" si="30"/>
        <v/>
      </c>
      <c r="I4" s="45" t="str">
        <f t="shared" si="30"/>
        <v/>
      </c>
      <c r="J4" s="45" t="str">
        <f t="shared" si="30"/>
        <v/>
      </c>
      <c r="K4" s="45" t="str">
        <f t="shared" si="30"/>
        <v>＼</v>
      </c>
      <c r="L4" s="45" t="str">
        <f t="shared" si="30"/>
        <v/>
      </c>
      <c r="M4" s="45" t="str">
        <f t="shared" si="30"/>
        <v/>
      </c>
      <c r="N4" s="45" t="str">
        <f t="shared" si="30"/>
        <v/>
      </c>
      <c r="O4" s="45" t="str">
        <f t="shared" si="30"/>
        <v/>
      </c>
      <c r="P4" s="45" t="str">
        <f t="shared" si="30"/>
        <v/>
      </c>
      <c r="Q4" s="45" t="str">
        <f t="shared" si="30"/>
        <v>＼</v>
      </c>
      <c r="R4" s="45" t="str">
        <f t="shared" si="30"/>
        <v>＼</v>
      </c>
      <c r="S4" s="45" t="str">
        <f t="shared" si="30"/>
        <v/>
      </c>
      <c r="T4" s="45" t="str">
        <f t="shared" si="30"/>
        <v/>
      </c>
      <c r="U4" s="45" t="str">
        <f t="shared" si="30"/>
        <v/>
      </c>
      <c r="V4" s="45" t="str">
        <f t="shared" si="30"/>
        <v/>
      </c>
      <c r="W4" s="45" t="str">
        <f t="shared" si="30"/>
        <v/>
      </c>
      <c r="X4" s="45" t="str">
        <f t="shared" si="30"/>
        <v>＼</v>
      </c>
      <c r="Y4" s="45" t="str">
        <f t="shared" si="30"/>
        <v>＼</v>
      </c>
      <c r="Z4" s="45" t="str">
        <f t="shared" si="30"/>
        <v/>
      </c>
      <c r="AA4" s="45" t="str">
        <f t="shared" si="30"/>
        <v/>
      </c>
      <c r="AB4" s="45" t="str">
        <f t="shared" si="30"/>
        <v/>
      </c>
      <c r="AC4" s="45" t="str">
        <f t="shared" si="30"/>
        <v/>
      </c>
      <c r="AD4" s="45" t="str">
        <f>IF(BS5="",IF(BS9="","",BS9),"")</f>
        <v>＼</v>
      </c>
      <c r="AE4" s="45" t="str">
        <f t="shared" ref="AE4:AF4" si="31">IF(BT5="",IF(BT9="","",BT9),"")</f>
        <v>＼</v>
      </c>
      <c r="AF4" s="45" t="str">
        <f t="shared" si="31"/>
        <v/>
      </c>
      <c r="AG4" s="22"/>
      <c r="AH4" s="21"/>
      <c r="AI4" s="21"/>
      <c r="AJ4" s="75"/>
      <c r="AQ4" s="158" t="s">
        <v>155</v>
      </c>
      <c r="AR4" s="151"/>
      <c r="AS4" s="151"/>
      <c r="AT4" s="151"/>
      <c r="AU4" s="151"/>
      <c r="AV4" s="151"/>
      <c r="AW4" s="151"/>
      <c r="AX4" s="151"/>
      <c r="AY4" s="151"/>
      <c r="AZ4" s="151"/>
      <c r="BA4" s="151"/>
      <c r="BB4" s="151"/>
      <c r="BC4" s="151"/>
      <c r="BD4" s="151"/>
      <c r="BE4" s="151"/>
      <c r="BF4" s="151"/>
      <c r="BG4" s="151"/>
      <c r="BH4" s="151"/>
      <c r="BI4" s="151"/>
      <c r="BJ4" s="151"/>
      <c r="BK4" s="151"/>
      <c r="BL4" s="151"/>
      <c r="BM4" s="151"/>
      <c r="BN4" s="151"/>
      <c r="BO4" s="151"/>
      <c r="BP4" s="151"/>
      <c r="BQ4" s="151"/>
      <c r="BR4" s="151"/>
      <c r="BV4" s="3"/>
    </row>
    <row r="5" spans="1:75" ht="37.5" customHeight="1">
      <c r="A5" s="156" t="s">
        <v>170</v>
      </c>
      <c r="B5" s="45" t="str">
        <f>IF(B4="","",B4)</f>
        <v/>
      </c>
      <c r="C5" s="45" t="str">
        <f t="shared" ref="C5:AF5" si="32">IF(C4="","",C4)</f>
        <v>＼</v>
      </c>
      <c r="D5" s="45" t="str">
        <f t="shared" si="32"/>
        <v>＼</v>
      </c>
      <c r="E5" s="45" t="str">
        <f t="shared" si="32"/>
        <v/>
      </c>
      <c r="F5" s="45" t="str">
        <f t="shared" si="32"/>
        <v/>
      </c>
      <c r="G5" s="45" t="str">
        <f t="shared" si="32"/>
        <v/>
      </c>
      <c r="H5" s="45" t="str">
        <f t="shared" si="32"/>
        <v/>
      </c>
      <c r="I5" s="45" t="str">
        <f t="shared" si="32"/>
        <v/>
      </c>
      <c r="J5" s="45" t="str">
        <f t="shared" si="32"/>
        <v/>
      </c>
      <c r="K5" s="45" t="str">
        <f t="shared" si="32"/>
        <v>＼</v>
      </c>
      <c r="L5" s="45" t="str">
        <f t="shared" si="32"/>
        <v/>
      </c>
      <c r="M5" s="45" t="str">
        <f t="shared" si="32"/>
        <v/>
      </c>
      <c r="N5" s="45" t="str">
        <f t="shared" si="32"/>
        <v/>
      </c>
      <c r="O5" s="45" t="str">
        <f t="shared" si="32"/>
        <v/>
      </c>
      <c r="P5" s="45" t="str">
        <f t="shared" si="32"/>
        <v/>
      </c>
      <c r="Q5" s="45" t="str">
        <f t="shared" si="32"/>
        <v>＼</v>
      </c>
      <c r="R5" s="45" t="str">
        <f t="shared" si="32"/>
        <v>＼</v>
      </c>
      <c r="S5" s="45" t="str">
        <f t="shared" si="32"/>
        <v/>
      </c>
      <c r="T5" s="45" t="str">
        <f t="shared" si="32"/>
        <v/>
      </c>
      <c r="U5" s="45" t="str">
        <f t="shared" si="32"/>
        <v/>
      </c>
      <c r="V5" s="45" t="str">
        <f t="shared" si="32"/>
        <v/>
      </c>
      <c r="W5" s="45" t="str">
        <f t="shared" si="32"/>
        <v/>
      </c>
      <c r="X5" s="45" t="str">
        <f t="shared" si="32"/>
        <v>＼</v>
      </c>
      <c r="Y5" s="45" t="str">
        <f t="shared" si="32"/>
        <v>＼</v>
      </c>
      <c r="Z5" s="45" t="str">
        <f t="shared" si="32"/>
        <v/>
      </c>
      <c r="AA5" s="45" t="str">
        <f t="shared" si="32"/>
        <v/>
      </c>
      <c r="AB5" s="45" t="str">
        <f t="shared" si="32"/>
        <v/>
      </c>
      <c r="AC5" s="45" t="str">
        <f t="shared" si="32"/>
        <v/>
      </c>
      <c r="AD5" s="45" t="str">
        <f t="shared" si="32"/>
        <v>＼</v>
      </c>
      <c r="AE5" s="45" t="str">
        <f t="shared" si="32"/>
        <v>＼</v>
      </c>
      <c r="AF5" s="45" t="str">
        <f t="shared" si="32"/>
        <v/>
      </c>
      <c r="AG5" s="22"/>
      <c r="AH5" s="21"/>
      <c r="AI5" s="21"/>
      <c r="AJ5" s="75"/>
      <c r="AN5" s="4"/>
      <c r="AO5" s="4"/>
      <c r="BS5" s="96" t="str">
        <f>IF(DAY(BS6)&lt;4,9,"")</f>
        <v/>
      </c>
      <c r="BT5" s="96" t="str">
        <f t="shared" ref="BT5:BU5" si="33">IF(DAY(BT6)&lt;4,9,"")</f>
        <v/>
      </c>
      <c r="BU5" s="96">
        <f t="shared" si="33"/>
        <v>9</v>
      </c>
      <c r="BW5" s="36" t="s">
        <v>96</v>
      </c>
    </row>
    <row r="6" spans="1:75" ht="37.5" customHeight="1">
      <c r="A6" s="156"/>
      <c r="B6" s="45" t="str">
        <f t="shared" ref="B6:Q21" si="34">IF(B5="","",B5)</f>
        <v/>
      </c>
      <c r="C6" s="45" t="str">
        <f t="shared" si="34"/>
        <v>＼</v>
      </c>
      <c r="D6" s="45" t="str">
        <f t="shared" si="34"/>
        <v>＼</v>
      </c>
      <c r="E6" s="45" t="str">
        <f t="shared" si="34"/>
        <v/>
      </c>
      <c r="F6" s="45" t="str">
        <f t="shared" si="34"/>
        <v/>
      </c>
      <c r="G6" s="45" t="str">
        <f t="shared" si="34"/>
        <v/>
      </c>
      <c r="H6" s="45" t="str">
        <f t="shared" si="34"/>
        <v/>
      </c>
      <c r="I6" s="45" t="str">
        <f t="shared" si="34"/>
        <v/>
      </c>
      <c r="J6" s="45" t="str">
        <f t="shared" si="34"/>
        <v/>
      </c>
      <c r="K6" s="45" t="str">
        <f t="shared" si="34"/>
        <v>＼</v>
      </c>
      <c r="L6" s="45" t="str">
        <f t="shared" si="34"/>
        <v/>
      </c>
      <c r="M6" s="45" t="str">
        <f t="shared" si="34"/>
        <v/>
      </c>
      <c r="N6" s="45" t="str">
        <f t="shared" si="34"/>
        <v/>
      </c>
      <c r="O6" s="45" t="str">
        <f t="shared" si="34"/>
        <v/>
      </c>
      <c r="P6" s="45" t="str">
        <f t="shared" si="34"/>
        <v/>
      </c>
      <c r="Q6" s="45" t="str">
        <f t="shared" si="34"/>
        <v>＼</v>
      </c>
      <c r="R6" s="45" t="str">
        <f t="shared" ref="R6:AF6" si="35">IF(R5="","",R5)</f>
        <v>＼</v>
      </c>
      <c r="S6" s="45" t="str">
        <f t="shared" si="35"/>
        <v/>
      </c>
      <c r="T6" s="45" t="str">
        <f t="shared" si="35"/>
        <v/>
      </c>
      <c r="U6" s="45" t="str">
        <f t="shared" si="35"/>
        <v/>
      </c>
      <c r="V6" s="45" t="str">
        <f t="shared" si="35"/>
        <v/>
      </c>
      <c r="W6" s="45" t="str">
        <f t="shared" si="35"/>
        <v/>
      </c>
      <c r="X6" s="45" t="str">
        <f t="shared" si="35"/>
        <v>＼</v>
      </c>
      <c r="Y6" s="45" t="str">
        <f t="shared" si="35"/>
        <v>＼</v>
      </c>
      <c r="Z6" s="45" t="str">
        <f t="shared" si="35"/>
        <v/>
      </c>
      <c r="AA6" s="45" t="str">
        <f t="shared" si="35"/>
        <v/>
      </c>
      <c r="AB6" s="45" t="str">
        <f t="shared" si="35"/>
        <v/>
      </c>
      <c r="AC6" s="45" t="str">
        <f t="shared" si="35"/>
        <v/>
      </c>
      <c r="AD6" s="45" t="str">
        <f t="shared" si="35"/>
        <v>＼</v>
      </c>
      <c r="AE6" s="45" t="str">
        <f t="shared" si="35"/>
        <v>＼</v>
      </c>
      <c r="AF6" s="45" t="str">
        <f t="shared" si="35"/>
        <v/>
      </c>
      <c r="AG6" s="22"/>
      <c r="AH6" s="21"/>
      <c r="AI6" s="21"/>
      <c r="AJ6" s="75"/>
      <c r="AN6" s="4"/>
      <c r="AO6" s="4"/>
      <c r="AQ6" s="95">
        <f>IF($A$1&lt;=3,DATE($AR$1+1,$A$1,1),DATE($AR$1,$A$1,1))</f>
        <v>42461</v>
      </c>
      <c r="AR6" s="95">
        <f>AQ6+1</f>
        <v>42462</v>
      </c>
      <c r="AS6" s="95">
        <f t="shared" ref="AS6:BU6" si="36">AR6+1</f>
        <v>42463</v>
      </c>
      <c r="AT6" s="95">
        <f>AS6+1</f>
        <v>42464</v>
      </c>
      <c r="AU6" s="95">
        <f t="shared" si="36"/>
        <v>42465</v>
      </c>
      <c r="AV6" s="95">
        <f t="shared" si="36"/>
        <v>42466</v>
      </c>
      <c r="AW6" s="95">
        <f t="shared" si="36"/>
        <v>42467</v>
      </c>
      <c r="AX6" s="95">
        <f t="shared" si="36"/>
        <v>42468</v>
      </c>
      <c r="AY6" s="95">
        <f t="shared" si="36"/>
        <v>42469</v>
      </c>
      <c r="AZ6" s="95">
        <f t="shared" si="36"/>
        <v>42470</v>
      </c>
      <c r="BA6" s="95">
        <f t="shared" si="36"/>
        <v>42471</v>
      </c>
      <c r="BB6" s="95">
        <f t="shared" si="36"/>
        <v>42472</v>
      </c>
      <c r="BC6" s="95">
        <f t="shared" si="36"/>
        <v>42473</v>
      </c>
      <c r="BD6" s="95">
        <f t="shared" si="36"/>
        <v>42474</v>
      </c>
      <c r="BE6" s="95">
        <f t="shared" si="36"/>
        <v>42475</v>
      </c>
      <c r="BF6" s="95">
        <f t="shared" si="36"/>
        <v>42476</v>
      </c>
      <c r="BG6" s="95">
        <f t="shared" si="36"/>
        <v>42477</v>
      </c>
      <c r="BH6" s="95">
        <f t="shared" si="36"/>
        <v>42478</v>
      </c>
      <c r="BI6" s="95">
        <f t="shared" si="36"/>
        <v>42479</v>
      </c>
      <c r="BJ6" s="95">
        <f t="shared" si="36"/>
        <v>42480</v>
      </c>
      <c r="BK6" s="95">
        <f t="shared" si="36"/>
        <v>42481</v>
      </c>
      <c r="BL6" s="95">
        <f t="shared" si="36"/>
        <v>42482</v>
      </c>
      <c r="BM6" s="95">
        <f t="shared" si="36"/>
        <v>42483</v>
      </c>
      <c r="BN6" s="95">
        <f t="shared" si="36"/>
        <v>42484</v>
      </c>
      <c r="BO6" s="95">
        <f t="shared" si="36"/>
        <v>42485</v>
      </c>
      <c r="BP6" s="95">
        <f t="shared" si="36"/>
        <v>42486</v>
      </c>
      <c r="BQ6" s="95">
        <f t="shared" si="36"/>
        <v>42487</v>
      </c>
      <c r="BR6" s="95">
        <f t="shared" si="36"/>
        <v>42488</v>
      </c>
      <c r="BS6" s="95">
        <f t="shared" si="36"/>
        <v>42489</v>
      </c>
      <c r="BT6" s="95">
        <f t="shared" si="36"/>
        <v>42490</v>
      </c>
      <c r="BU6" s="95">
        <f t="shared" si="36"/>
        <v>42491</v>
      </c>
    </row>
    <row r="7" spans="1:75" ht="37.5" customHeight="1">
      <c r="A7" s="156"/>
      <c r="B7" s="45" t="str">
        <f t="shared" si="34"/>
        <v/>
      </c>
      <c r="C7" s="45" t="str">
        <f t="shared" si="34"/>
        <v>＼</v>
      </c>
      <c r="D7" s="45" t="str">
        <f t="shared" si="34"/>
        <v>＼</v>
      </c>
      <c r="E7" s="45" t="str">
        <f t="shared" si="34"/>
        <v/>
      </c>
      <c r="F7" s="45" t="str">
        <f t="shared" si="34"/>
        <v/>
      </c>
      <c r="G7" s="45" t="str">
        <f t="shared" si="34"/>
        <v/>
      </c>
      <c r="H7" s="45" t="str">
        <f t="shared" si="34"/>
        <v/>
      </c>
      <c r="I7" s="45" t="str">
        <f t="shared" si="34"/>
        <v/>
      </c>
      <c r="J7" s="45" t="str">
        <f t="shared" si="34"/>
        <v/>
      </c>
      <c r="K7" s="45" t="str">
        <f t="shared" si="34"/>
        <v>＼</v>
      </c>
      <c r="L7" s="45" t="str">
        <f t="shared" si="34"/>
        <v/>
      </c>
      <c r="M7" s="45" t="str">
        <f t="shared" si="34"/>
        <v/>
      </c>
      <c r="N7" s="45" t="str">
        <f t="shared" si="34"/>
        <v/>
      </c>
      <c r="O7" s="45" t="str">
        <f t="shared" si="34"/>
        <v/>
      </c>
      <c r="P7" s="45" t="str">
        <f t="shared" si="34"/>
        <v/>
      </c>
      <c r="Q7" s="45" t="str">
        <f t="shared" si="34"/>
        <v>＼</v>
      </c>
      <c r="R7" s="45" t="str">
        <f t="shared" ref="R7:AF7" si="37">IF(R6="","",R6)</f>
        <v>＼</v>
      </c>
      <c r="S7" s="45" t="str">
        <f t="shared" si="37"/>
        <v/>
      </c>
      <c r="T7" s="45" t="str">
        <f t="shared" si="37"/>
        <v/>
      </c>
      <c r="U7" s="45" t="str">
        <f t="shared" si="37"/>
        <v/>
      </c>
      <c r="V7" s="45" t="str">
        <f t="shared" si="37"/>
        <v/>
      </c>
      <c r="W7" s="45" t="str">
        <f t="shared" si="37"/>
        <v/>
      </c>
      <c r="X7" s="45" t="str">
        <f t="shared" si="37"/>
        <v>＼</v>
      </c>
      <c r="Y7" s="45" t="str">
        <f t="shared" si="37"/>
        <v>＼</v>
      </c>
      <c r="Z7" s="45" t="str">
        <f t="shared" si="37"/>
        <v/>
      </c>
      <c r="AA7" s="45" t="str">
        <f t="shared" si="37"/>
        <v/>
      </c>
      <c r="AB7" s="45" t="str">
        <f t="shared" si="37"/>
        <v/>
      </c>
      <c r="AC7" s="45" t="str">
        <f t="shared" si="37"/>
        <v/>
      </c>
      <c r="AD7" s="45" t="str">
        <f t="shared" si="37"/>
        <v>＼</v>
      </c>
      <c r="AE7" s="45" t="str">
        <f t="shared" si="37"/>
        <v>＼</v>
      </c>
      <c r="AF7" s="45" t="str">
        <f t="shared" si="37"/>
        <v/>
      </c>
      <c r="AG7" s="22"/>
      <c r="AH7" s="21"/>
      <c r="AI7" s="21"/>
      <c r="AJ7" s="75"/>
      <c r="AN7" s="4"/>
      <c r="AO7" s="4"/>
      <c r="AQ7" s="96">
        <f>COUNTIF(祝祭日!$C$5:$C$61,AQ6)</f>
        <v>0</v>
      </c>
      <c r="AR7" s="96">
        <f>COUNTIF(祝祭日!$C$5:$C$61,AR6)</f>
        <v>0</v>
      </c>
      <c r="AS7" s="96">
        <f>COUNTIF(祝祭日!$C$5:$C$61,AS6)</f>
        <v>0</v>
      </c>
      <c r="AT7" s="96">
        <f>COUNTIF(祝祭日!$C$5:$C$61,AT6)</f>
        <v>0</v>
      </c>
      <c r="AU7" s="96">
        <f>COUNTIF(祝祭日!$C$5:$C$61,AU6)</f>
        <v>0</v>
      </c>
      <c r="AV7" s="96">
        <f>COUNTIF(祝祭日!$C$5:$C$61,AV6)</f>
        <v>0</v>
      </c>
      <c r="AW7" s="96">
        <f>COUNTIF(祝祭日!$C$5:$C$61,AW6)</f>
        <v>0</v>
      </c>
      <c r="AX7" s="96">
        <f>COUNTIF(祝祭日!$C$5:$C$61,AX6)</f>
        <v>0</v>
      </c>
      <c r="AY7" s="96">
        <f>COUNTIF(祝祭日!$C$5:$C$61,AY6)</f>
        <v>0</v>
      </c>
      <c r="AZ7" s="96">
        <f>COUNTIF(祝祭日!$C$5:$C$61,AZ6)</f>
        <v>0</v>
      </c>
      <c r="BA7" s="96">
        <f>COUNTIF(祝祭日!$C$5:$C$61,BA6)</f>
        <v>0</v>
      </c>
      <c r="BB7" s="96">
        <f>COUNTIF(祝祭日!$C$5:$C$61,BB6)</f>
        <v>0</v>
      </c>
      <c r="BC7" s="96">
        <f>COUNTIF(祝祭日!$C$5:$C$61,BC6)</f>
        <v>0</v>
      </c>
      <c r="BD7" s="96">
        <f>COUNTIF(祝祭日!$C$5:$C$61,BD6)</f>
        <v>0</v>
      </c>
      <c r="BE7" s="96">
        <f>COUNTIF(祝祭日!$C$5:$C$61,BE6)</f>
        <v>0</v>
      </c>
      <c r="BF7" s="96">
        <f>COUNTIF(祝祭日!$C$5:$C$61,BF6)</f>
        <v>0</v>
      </c>
      <c r="BG7" s="96">
        <f>COUNTIF(祝祭日!$C$5:$C$61,BG6)</f>
        <v>0</v>
      </c>
      <c r="BH7" s="96">
        <f>COUNTIF(祝祭日!$C$5:$C$61,BH6)</f>
        <v>0</v>
      </c>
      <c r="BI7" s="96">
        <f>COUNTIF(祝祭日!$C$5:$C$61,BI6)</f>
        <v>0</v>
      </c>
      <c r="BJ7" s="96">
        <f>COUNTIF(祝祭日!$C$5:$C$61,BJ6)</f>
        <v>0</v>
      </c>
      <c r="BK7" s="96">
        <f>COUNTIF(祝祭日!$C$5:$C$61,BK6)</f>
        <v>0</v>
      </c>
      <c r="BL7" s="96">
        <f>COUNTIF(祝祭日!$C$5:$C$61,BL6)</f>
        <v>0</v>
      </c>
      <c r="BM7" s="96">
        <f>COUNTIF(祝祭日!$C$5:$C$61,BM6)</f>
        <v>0</v>
      </c>
      <c r="BN7" s="96">
        <f>COUNTIF(祝祭日!$C$5:$C$61,BN6)</f>
        <v>0</v>
      </c>
      <c r="BO7" s="96">
        <f>COUNTIF(祝祭日!$C$5:$C$61,BO6)</f>
        <v>0</v>
      </c>
      <c r="BP7" s="96">
        <f>COUNTIF(祝祭日!$C$5:$C$61,BP6)</f>
        <v>0</v>
      </c>
      <c r="BQ7" s="96">
        <f>COUNTIF(祝祭日!$C$5:$C$61,BQ6)</f>
        <v>0</v>
      </c>
      <c r="BR7" s="96">
        <f>COUNTIF(祝祭日!$C$5:$C$61,BR6)</f>
        <v>0</v>
      </c>
      <c r="BS7" s="96">
        <f>COUNTIF(祝祭日!$C$5:$C$61,BS6)</f>
        <v>1</v>
      </c>
      <c r="BT7" s="96">
        <f>COUNTIF(祝祭日!$C$5:$C$61,BT6)</f>
        <v>0</v>
      </c>
      <c r="BU7" s="96">
        <f>COUNTIF(祝祭日!$C$5:$C$61,BU6)</f>
        <v>0</v>
      </c>
      <c r="BW7" s="36" t="s">
        <v>167</v>
      </c>
    </row>
    <row r="8" spans="1:75" ht="37.5" customHeight="1">
      <c r="A8" s="156"/>
      <c r="B8" s="45" t="str">
        <f t="shared" si="34"/>
        <v/>
      </c>
      <c r="C8" s="45" t="str">
        <f t="shared" si="34"/>
        <v>＼</v>
      </c>
      <c r="D8" s="45" t="str">
        <f t="shared" si="34"/>
        <v>＼</v>
      </c>
      <c r="E8" s="45" t="str">
        <f t="shared" si="34"/>
        <v/>
      </c>
      <c r="F8" s="45" t="str">
        <f t="shared" si="34"/>
        <v/>
      </c>
      <c r="G8" s="45" t="str">
        <f t="shared" si="34"/>
        <v/>
      </c>
      <c r="H8" s="45" t="str">
        <f t="shared" si="34"/>
        <v/>
      </c>
      <c r="I8" s="45" t="str">
        <f t="shared" si="34"/>
        <v/>
      </c>
      <c r="J8" s="45" t="str">
        <f t="shared" si="34"/>
        <v/>
      </c>
      <c r="K8" s="45" t="str">
        <f t="shared" si="34"/>
        <v>＼</v>
      </c>
      <c r="L8" s="45" t="str">
        <f t="shared" si="34"/>
        <v/>
      </c>
      <c r="M8" s="45" t="str">
        <f t="shared" si="34"/>
        <v/>
      </c>
      <c r="N8" s="45" t="str">
        <f t="shared" si="34"/>
        <v/>
      </c>
      <c r="O8" s="45" t="str">
        <f t="shared" si="34"/>
        <v/>
      </c>
      <c r="P8" s="45" t="str">
        <f t="shared" si="34"/>
        <v/>
      </c>
      <c r="Q8" s="45" t="str">
        <f t="shared" si="34"/>
        <v>＼</v>
      </c>
      <c r="R8" s="45" t="str">
        <f t="shared" ref="R8:AF8" si="38">IF(R7="","",R7)</f>
        <v>＼</v>
      </c>
      <c r="S8" s="45" t="str">
        <f t="shared" si="38"/>
        <v/>
      </c>
      <c r="T8" s="45" t="str">
        <f t="shared" si="38"/>
        <v/>
      </c>
      <c r="U8" s="45" t="str">
        <f t="shared" si="38"/>
        <v/>
      </c>
      <c r="V8" s="45" t="str">
        <f t="shared" si="38"/>
        <v/>
      </c>
      <c r="W8" s="45" t="str">
        <f t="shared" si="38"/>
        <v/>
      </c>
      <c r="X8" s="45" t="str">
        <f t="shared" si="38"/>
        <v>＼</v>
      </c>
      <c r="Y8" s="45" t="str">
        <f t="shared" si="38"/>
        <v>＼</v>
      </c>
      <c r="Z8" s="45" t="str">
        <f t="shared" si="38"/>
        <v/>
      </c>
      <c r="AA8" s="45" t="str">
        <f t="shared" si="38"/>
        <v/>
      </c>
      <c r="AB8" s="45" t="str">
        <f t="shared" si="38"/>
        <v/>
      </c>
      <c r="AC8" s="45" t="str">
        <f t="shared" si="38"/>
        <v/>
      </c>
      <c r="AD8" s="45" t="str">
        <f t="shared" si="38"/>
        <v>＼</v>
      </c>
      <c r="AE8" s="45" t="str">
        <f t="shared" si="38"/>
        <v>＼</v>
      </c>
      <c r="AF8" s="45" t="str">
        <f t="shared" si="38"/>
        <v/>
      </c>
      <c r="AG8" s="22"/>
      <c r="AH8" s="21"/>
      <c r="AI8" s="21"/>
      <c r="AJ8" s="75"/>
      <c r="AN8" s="4"/>
      <c r="AO8" s="4"/>
      <c r="AQ8" s="3">
        <f>IF(AQ7&gt;0,8,IF(COUNTIF(memo!$T$9:$T$44,AQ6)&gt;0,0.5,WEEKDAY(AQ6,2)))</f>
        <v>5</v>
      </c>
      <c r="AR8" s="3">
        <f>IF(AR7&gt;0,8,IF(COUNTIF(memo!$T$9:$T$44,AR6)&gt;0,0.5,WEEKDAY(AR6,2)))</f>
        <v>6</v>
      </c>
      <c r="AS8" s="3">
        <f>IF(AS7&gt;0,8,IF(COUNTIF(memo!$T$9:$T$44,AS6)&gt;0,0.5,WEEKDAY(AS6,2)))</f>
        <v>7</v>
      </c>
      <c r="AT8" s="3">
        <f>IF(AT7&gt;0,8,IF(COUNTIF(memo!$T$9:$T$44,AT6)&gt;0,0.5,WEEKDAY(AT6,2)))</f>
        <v>1</v>
      </c>
      <c r="AU8" s="3">
        <f>IF(AU7&gt;0,8,IF(COUNTIF(memo!$T$9:$T$44,AU6)&gt;0,0.5,WEEKDAY(AU6,2)))</f>
        <v>2</v>
      </c>
      <c r="AV8" s="3">
        <f>IF(AV7&gt;0,8,IF(COUNTIF(memo!$T$9:$T$44,AV6)&gt;0,0.5,WEEKDAY(AV6,2)))</f>
        <v>3</v>
      </c>
      <c r="AW8" s="3">
        <f>IF(AW7&gt;0,8,IF(COUNTIF(memo!$T$9:$T$44,AW6)&gt;0,0.5,WEEKDAY(AW6,2)))</f>
        <v>4</v>
      </c>
      <c r="AX8" s="3">
        <f>IF(AX7&gt;0,8,IF(COUNTIF(memo!$T$9:$T$44,AX6)&gt;0,0.5,WEEKDAY(AX6,2)))</f>
        <v>5</v>
      </c>
      <c r="AY8" s="3">
        <f>IF(AY7&gt;0,8,IF(COUNTIF(memo!$T$9:$T$44,AY6)&gt;0,0.5,WEEKDAY(AY6,2)))</f>
        <v>0.5</v>
      </c>
      <c r="AZ8" s="3">
        <f>IF(AZ7&gt;0,8,IF(COUNTIF(memo!$T$9:$T$44,AZ6)&gt;0,0.5,WEEKDAY(AZ6,2)))</f>
        <v>7</v>
      </c>
      <c r="BA8" s="3">
        <f>IF(BA7&gt;0,8,IF(COUNTIF(memo!$T$9:$T$44,BA6)&gt;0,0.5,WEEKDAY(BA6,2)))</f>
        <v>1</v>
      </c>
      <c r="BB8" s="3">
        <f>IF(BB7&gt;0,8,IF(COUNTIF(memo!$T$9:$T$44,BB6)&gt;0,0.5,WEEKDAY(BB6,2)))</f>
        <v>2</v>
      </c>
      <c r="BC8" s="3">
        <f>IF(BC7&gt;0,8,IF(COUNTIF(memo!$T$9:$T$44,BC6)&gt;0,0.5,WEEKDAY(BC6,2)))</f>
        <v>3</v>
      </c>
      <c r="BD8" s="3">
        <f>IF(BD7&gt;0,8,IF(COUNTIF(memo!$T$9:$T$44,BD6)&gt;0,0.5,WEEKDAY(BD6,2)))</f>
        <v>4</v>
      </c>
      <c r="BE8" s="3">
        <f>IF(BE7&gt;0,8,IF(COUNTIF(memo!$T$9:$T$44,BE6)&gt;0,0.5,WEEKDAY(BE6,2)))</f>
        <v>5</v>
      </c>
      <c r="BF8" s="3">
        <f>IF(BF7&gt;0,8,IF(COUNTIF(memo!$T$9:$T$44,BF6)&gt;0,0.5,WEEKDAY(BF6,2)))</f>
        <v>6</v>
      </c>
      <c r="BG8" s="3">
        <f>IF(BG7&gt;0,8,IF(COUNTIF(memo!$T$9:$T$44,BG6)&gt;0,0.5,WEEKDAY(BG6,2)))</f>
        <v>7</v>
      </c>
      <c r="BH8" s="3">
        <f>IF(BH7&gt;0,8,IF(COUNTIF(memo!$T$9:$T$44,BH6)&gt;0,0.5,WEEKDAY(BH6,2)))</f>
        <v>1</v>
      </c>
      <c r="BI8" s="3">
        <f>IF(BI7&gt;0,8,IF(COUNTIF(memo!$T$9:$T$44,BI6)&gt;0,0.5,WEEKDAY(BI6,2)))</f>
        <v>2</v>
      </c>
      <c r="BJ8" s="3">
        <f>IF(BJ7&gt;0,8,IF(COUNTIF(memo!$T$9:$T$44,BJ6)&gt;0,0.5,WEEKDAY(BJ6,2)))</f>
        <v>3</v>
      </c>
      <c r="BK8" s="3">
        <f>IF(BK7&gt;0,8,IF(COUNTIF(memo!$T$9:$T$44,BK6)&gt;0,0.5,WEEKDAY(BK6,2)))</f>
        <v>4</v>
      </c>
      <c r="BL8" s="3">
        <f>IF(BL7&gt;0,8,IF(COUNTIF(memo!$T$9:$T$44,BL6)&gt;0,0.5,WEEKDAY(BL6,2)))</f>
        <v>5</v>
      </c>
      <c r="BM8" s="3">
        <f>IF(BM7&gt;0,8,IF(COUNTIF(memo!$T$9:$T$44,BM6)&gt;0,0.5,WEEKDAY(BM6,2)))</f>
        <v>6</v>
      </c>
      <c r="BN8" s="3">
        <f>IF(BN7&gt;0,8,IF(COUNTIF(memo!$T$9:$T$44,BN6)&gt;0,0.5,WEEKDAY(BN6,2)))</f>
        <v>7</v>
      </c>
      <c r="BO8" s="3">
        <f>IF(BO7&gt;0,8,IF(COUNTIF(memo!$T$9:$T$44,BO6)&gt;0,0.5,WEEKDAY(BO6,2)))</f>
        <v>1</v>
      </c>
      <c r="BP8" s="3">
        <f>IF(BP7&gt;0,8,IF(COUNTIF(memo!$T$9:$T$44,BP6)&gt;0,0.5,WEEKDAY(BP6,2)))</f>
        <v>2</v>
      </c>
      <c r="BQ8" s="3">
        <f>IF(BQ7&gt;0,8,IF(COUNTIF(memo!$T$9:$T$44,BQ6)&gt;0,0.5,WEEKDAY(BQ6,2)))</f>
        <v>3</v>
      </c>
      <c r="BR8" s="3">
        <f>IF(BR7&gt;0,8,IF(COUNTIF(memo!$T$9:$T$44,BR6)&gt;0,0.5,WEEKDAY(BR6,2)))</f>
        <v>4</v>
      </c>
      <c r="BS8" s="3">
        <f>IF(BS7&gt;0,8,IF(COUNTIF(memo!$T$9:$T$44,BS6)&gt;0,0.5,WEEKDAY(BS6,2)))</f>
        <v>8</v>
      </c>
      <c r="BT8" s="3">
        <f>IF(BT7&gt;0,8,IF(COUNTIF(memo!$T$9:$T$44,BT6)&gt;0,0.5,WEEKDAY(BT6,2)))</f>
        <v>6</v>
      </c>
      <c r="BU8" s="3">
        <f>IF(BU7&gt;0,8,IF(COUNTIF(memo!$T$9:$T$44,BU6)&gt;0,0.5,WEEKDAY(BU6,2)))</f>
        <v>7</v>
      </c>
      <c r="BW8" s="36" t="s">
        <v>184</v>
      </c>
    </row>
    <row r="9" spans="1:75" ht="37.5" customHeight="1">
      <c r="A9" s="156"/>
      <c r="B9" s="45" t="str">
        <f t="shared" si="34"/>
        <v/>
      </c>
      <c r="C9" s="45" t="str">
        <f t="shared" si="34"/>
        <v>＼</v>
      </c>
      <c r="D9" s="45" t="str">
        <f t="shared" si="34"/>
        <v>＼</v>
      </c>
      <c r="E9" s="45" t="str">
        <f t="shared" si="34"/>
        <v/>
      </c>
      <c r="F9" s="45" t="str">
        <f t="shared" si="34"/>
        <v/>
      </c>
      <c r="G9" s="45" t="str">
        <f t="shared" si="34"/>
        <v/>
      </c>
      <c r="H9" s="45" t="str">
        <f t="shared" si="34"/>
        <v/>
      </c>
      <c r="I9" s="45" t="str">
        <f t="shared" si="34"/>
        <v/>
      </c>
      <c r="J9" s="45" t="str">
        <f t="shared" si="34"/>
        <v/>
      </c>
      <c r="K9" s="45" t="str">
        <f t="shared" si="34"/>
        <v>＼</v>
      </c>
      <c r="L9" s="45" t="str">
        <f t="shared" si="34"/>
        <v/>
      </c>
      <c r="M9" s="45" t="str">
        <f t="shared" si="34"/>
        <v/>
      </c>
      <c r="N9" s="45" t="str">
        <f t="shared" si="34"/>
        <v/>
      </c>
      <c r="O9" s="45" t="str">
        <f t="shared" si="34"/>
        <v/>
      </c>
      <c r="P9" s="45" t="str">
        <f t="shared" si="34"/>
        <v/>
      </c>
      <c r="Q9" s="45" t="str">
        <f t="shared" si="34"/>
        <v>＼</v>
      </c>
      <c r="R9" s="45" t="str">
        <f t="shared" ref="R9:AF9" si="39">IF(R8="","",R8)</f>
        <v>＼</v>
      </c>
      <c r="S9" s="45" t="str">
        <f t="shared" si="39"/>
        <v/>
      </c>
      <c r="T9" s="45" t="str">
        <f t="shared" si="39"/>
        <v/>
      </c>
      <c r="U9" s="45" t="str">
        <f t="shared" si="39"/>
        <v/>
      </c>
      <c r="V9" s="45" t="str">
        <f t="shared" si="39"/>
        <v/>
      </c>
      <c r="W9" s="45" t="str">
        <f t="shared" si="39"/>
        <v/>
      </c>
      <c r="X9" s="45" t="str">
        <f t="shared" si="39"/>
        <v>＼</v>
      </c>
      <c r="Y9" s="45" t="str">
        <f t="shared" si="39"/>
        <v>＼</v>
      </c>
      <c r="Z9" s="45" t="str">
        <f t="shared" si="39"/>
        <v/>
      </c>
      <c r="AA9" s="45" t="str">
        <f t="shared" si="39"/>
        <v/>
      </c>
      <c r="AB9" s="45" t="str">
        <f t="shared" si="39"/>
        <v/>
      </c>
      <c r="AC9" s="45" t="str">
        <f t="shared" si="39"/>
        <v/>
      </c>
      <c r="AD9" s="45" t="str">
        <f t="shared" si="39"/>
        <v>＼</v>
      </c>
      <c r="AE9" s="45" t="str">
        <f t="shared" si="39"/>
        <v>＼</v>
      </c>
      <c r="AF9" s="45" t="str">
        <f t="shared" si="39"/>
        <v/>
      </c>
      <c r="AG9" s="22"/>
      <c r="AH9" s="21"/>
      <c r="AI9" s="21"/>
      <c r="AJ9" s="75"/>
      <c r="AQ9" s="149" t="str">
        <f>IF(OR(AQ8=6,AQ8=7,AQ8=8),"＼","")</f>
        <v/>
      </c>
      <c r="AR9" s="149" t="str">
        <f t="shared" ref="AR9:BU9" si="40">IF(OR(AR8=6,AR8=7,AR8=8),"＼","")</f>
        <v>＼</v>
      </c>
      <c r="AS9" s="149" t="str">
        <f t="shared" si="40"/>
        <v>＼</v>
      </c>
      <c r="AT9" s="149" t="str">
        <f t="shared" si="40"/>
        <v/>
      </c>
      <c r="AU9" s="149" t="str">
        <f t="shared" si="40"/>
        <v/>
      </c>
      <c r="AV9" s="149" t="str">
        <f t="shared" si="40"/>
        <v/>
      </c>
      <c r="AW9" s="149" t="str">
        <f t="shared" si="40"/>
        <v/>
      </c>
      <c r="AX9" s="149" t="str">
        <f t="shared" si="40"/>
        <v/>
      </c>
      <c r="AY9" s="149" t="str">
        <f t="shared" si="40"/>
        <v/>
      </c>
      <c r="AZ9" s="149" t="str">
        <f t="shared" si="40"/>
        <v>＼</v>
      </c>
      <c r="BA9" s="149" t="str">
        <f t="shared" si="40"/>
        <v/>
      </c>
      <c r="BB9" s="149" t="str">
        <f t="shared" si="40"/>
        <v/>
      </c>
      <c r="BC9" s="149" t="str">
        <f t="shared" si="40"/>
        <v/>
      </c>
      <c r="BD9" s="149" t="str">
        <f t="shared" si="40"/>
        <v/>
      </c>
      <c r="BE9" s="149" t="str">
        <f t="shared" si="40"/>
        <v/>
      </c>
      <c r="BF9" s="149" t="str">
        <f t="shared" si="40"/>
        <v>＼</v>
      </c>
      <c r="BG9" s="149" t="str">
        <f t="shared" si="40"/>
        <v>＼</v>
      </c>
      <c r="BH9" s="149" t="str">
        <f t="shared" si="40"/>
        <v/>
      </c>
      <c r="BI9" s="149" t="str">
        <f t="shared" si="40"/>
        <v/>
      </c>
      <c r="BJ9" s="149" t="str">
        <f t="shared" si="40"/>
        <v/>
      </c>
      <c r="BK9" s="149" t="str">
        <f t="shared" si="40"/>
        <v/>
      </c>
      <c r="BL9" s="149" t="str">
        <f t="shared" si="40"/>
        <v/>
      </c>
      <c r="BM9" s="149" t="str">
        <f t="shared" si="40"/>
        <v>＼</v>
      </c>
      <c r="BN9" s="149" t="str">
        <f t="shared" si="40"/>
        <v>＼</v>
      </c>
      <c r="BO9" s="149" t="str">
        <f t="shared" si="40"/>
        <v/>
      </c>
      <c r="BP9" s="149" t="str">
        <f t="shared" si="40"/>
        <v/>
      </c>
      <c r="BQ9" s="149" t="str">
        <f t="shared" si="40"/>
        <v/>
      </c>
      <c r="BR9" s="149" t="str">
        <f t="shared" si="40"/>
        <v/>
      </c>
      <c r="BS9" s="149" t="str">
        <f t="shared" si="40"/>
        <v>＼</v>
      </c>
      <c r="BT9" s="149" t="str">
        <f t="shared" si="40"/>
        <v>＼</v>
      </c>
      <c r="BU9" s="149" t="str">
        <f t="shared" si="40"/>
        <v>＼</v>
      </c>
      <c r="BV9" s="3" t="s">
        <v>3</v>
      </c>
    </row>
    <row r="10" spans="1:75" ht="37.5" customHeight="1">
      <c r="A10" s="156"/>
      <c r="B10" s="45" t="str">
        <f t="shared" si="34"/>
        <v/>
      </c>
      <c r="C10" s="45" t="str">
        <f t="shared" si="34"/>
        <v>＼</v>
      </c>
      <c r="D10" s="45" t="str">
        <f t="shared" si="34"/>
        <v>＼</v>
      </c>
      <c r="E10" s="45" t="str">
        <f t="shared" si="34"/>
        <v/>
      </c>
      <c r="F10" s="45" t="str">
        <f t="shared" si="34"/>
        <v/>
      </c>
      <c r="G10" s="45" t="str">
        <f t="shared" si="34"/>
        <v/>
      </c>
      <c r="H10" s="45" t="str">
        <f t="shared" si="34"/>
        <v/>
      </c>
      <c r="I10" s="45" t="str">
        <f t="shared" si="34"/>
        <v/>
      </c>
      <c r="J10" s="45" t="str">
        <f t="shared" si="34"/>
        <v/>
      </c>
      <c r="K10" s="45" t="str">
        <f t="shared" si="34"/>
        <v>＼</v>
      </c>
      <c r="L10" s="45" t="str">
        <f t="shared" si="34"/>
        <v/>
      </c>
      <c r="M10" s="45" t="str">
        <f t="shared" si="34"/>
        <v/>
      </c>
      <c r="N10" s="45" t="str">
        <f t="shared" si="34"/>
        <v/>
      </c>
      <c r="O10" s="45" t="str">
        <f t="shared" si="34"/>
        <v/>
      </c>
      <c r="P10" s="45" t="str">
        <f t="shared" si="34"/>
        <v/>
      </c>
      <c r="Q10" s="45" t="str">
        <f t="shared" si="34"/>
        <v>＼</v>
      </c>
      <c r="R10" s="45" t="str">
        <f t="shared" ref="R10:AF10" si="41">IF(R9="","",R9)</f>
        <v>＼</v>
      </c>
      <c r="S10" s="45" t="str">
        <f t="shared" si="41"/>
        <v/>
      </c>
      <c r="T10" s="45" t="str">
        <f t="shared" si="41"/>
        <v/>
      </c>
      <c r="U10" s="45" t="str">
        <f t="shared" si="41"/>
        <v/>
      </c>
      <c r="V10" s="45" t="str">
        <f t="shared" si="41"/>
        <v/>
      </c>
      <c r="W10" s="45" t="str">
        <f t="shared" si="41"/>
        <v/>
      </c>
      <c r="X10" s="45" t="str">
        <f t="shared" si="41"/>
        <v>＼</v>
      </c>
      <c r="Y10" s="45" t="str">
        <f t="shared" si="41"/>
        <v>＼</v>
      </c>
      <c r="Z10" s="45" t="str">
        <f t="shared" si="41"/>
        <v/>
      </c>
      <c r="AA10" s="45" t="str">
        <f t="shared" si="41"/>
        <v/>
      </c>
      <c r="AB10" s="45" t="str">
        <f t="shared" si="41"/>
        <v/>
      </c>
      <c r="AC10" s="45" t="str">
        <f t="shared" si="41"/>
        <v/>
      </c>
      <c r="AD10" s="45" t="str">
        <f t="shared" si="41"/>
        <v>＼</v>
      </c>
      <c r="AE10" s="45" t="str">
        <f t="shared" si="41"/>
        <v>＼</v>
      </c>
      <c r="AF10" s="45" t="str">
        <f t="shared" si="41"/>
        <v/>
      </c>
      <c r="AG10" s="22"/>
      <c r="AH10" s="21"/>
      <c r="AI10" s="21"/>
      <c r="AJ10" s="75"/>
      <c r="AN10" s="4"/>
      <c r="AO10" s="4"/>
    </row>
    <row r="11" spans="1:75" ht="37.5" customHeight="1">
      <c r="A11" s="156"/>
      <c r="B11" s="45" t="str">
        <f t="shared" si="34"/>
        <v/>
      </c>
      <c r="C11" s="45" t="str">
        <f t="shared" si="34"/>
        <v>＼</v>
      </c>
      <c r="D11" s="45" t="str">
        <f t="shared" si="34"/>
        <v>＼</v>
      </c>
      <c r="E11" s="45" t="str">
        <f t="shared" si="34"/>
        <v/>
      </c>
      <c r="F11" s="45" t="str">
        <f t="shared" si="34"/>
        <v/>
      </c>
      <c r="G11" s="45" t="str">
        <f t="shared" si="34"/>
        <v/>
      </c>
      <c r="H11" s="45" t="str">
        <f t="shared" si="34"/>
        <v/>
      </c>
      <c r="I11" s="45" t="str">
        <f t="shared" si="34"/>
        <v/>
      </c>
      <c r="J11" s="45" t="str">
        <f t="shared" si="34"/>
        <v/>
      </c>
      <c r="K11" s="45" t="str">
        <f t="shared" si="34"/>
        <v>＼</v>
      </c>
      <c r="L11" s="45" t="str">
        <f t="shared" si="34"/>
        <v/>
      </c>
      <c r="M11" s="45" t="str">
        <f t="shared" si="34"/>
        <v/>
      </c>
      <c r="N11" s="45" t="str">
        <f t="shared" si="34"/>
        <v/>
      </c>
      <c r="O11" s="45" t="str">
        <f t="shared" si="34"/>
        <v/>
      </c>
      <c r="P11" s="45" t="str">
        <f t="shared" si="34"/>
        <v/>
      </c>
      <c r="Q11" s="45" t="str">
        <f t="shared" si="34"/>
        <v>＼</v>
      </c>
      <c r="R11" s="45" t="str">
        <f t="shared" ref="R11:AF11" si="42">IF(R10="","",R10)</f>
        <v>＼</v>
      </c>
      <c r="S11" s="45" t="str">
        <f t="shared" si="42"/>
        <v/>
      </c>
      <c r="T11" s="45" t="str">
        <f t="shared" si="42"/>
        <v/>
      </c>
      <c r="U11" s="45" t="str">
        <f t="shared" si="42"/>
        <v/>
      </c>
      <c r="V11" s="45" t="str">
        <f t="shared" si="42"/>
        <v/>
      </c>
      <c r="W11" s="45" t="str">
        <f t="shared" si="42"/>
        <v/>
      </c>
      <c r="X11" s="45" t="str">
        <f t="shared" si="42"/>
        <v>＼</v>
      </c>
      <c r="Y11" s="45" t="str">
        <f t="shared" si="42"/>
        <v>＼</v>
      </c>
      <c r="Z11" s="45" t="str">
        <f t="shared" si="42"/>
        <v/>
      </c>
      <c r="AA11" s="45" t="str">
        <f t="shared" si="42"/>
        <v/>
      </c>
      <c r="AB11" s="45" t="str">
        <f t="shared" si="42"/>
        <v/>
      </c>
      <c r="AC11" s="45" t="str">
        <f t="shared" si="42"/>
        <v/>
      </c>
      <c r="AD11" s="45" t="str">
        <f t="shared" si="42"/>
        <v>＼</v>
      </c>
      <c r="AE11" s="45" t="str">
        <f t="shared" si="42"/>
        <v>＼</v>
      </c>
      <c r="AF11" s="45" t="str">
        <f t="shared" si="42"/>
        <v/>
      </c>
      <c r="AG11" s="22"/>
      <c r="AH11" s="21"/>
      <c r="AI11" s="21"/>
      <c r="AJ11" s="75"/>
      <c r="AN11" s="4"/>
      <c r="AO11" s="4"/>
    </row>
    <row r="12" spans="1:75" ht="37.5" customHeight="1">
      <c r="A12" s="156"/>
      <c r="B12" s="45" t="str">
        <f t="shared" si="34"/>
        <v/>
      </c>
      <c r="C12" s="45" t="str">
        <f t="shared" si="34"/>
        <v>＼</v>
      </c>
      <c r="D12" s="45" t="str">
        <f t="shared" si="34"/>
        <v>＼</v>
      </c>
      <c r="E12" s="45" t="str">
        <f t="shared" si="34"/>
        <v/>
      </c>
      <c r="F12" s="45" t="str">
        <f t="shared" si="34"/>
        <v/>
      </c>
      <c r="G12" s="45" t="str">
        <f t="shared" si="34"/>
        <v/>
      </c>
      <c r="H12" s="45" t="str">
        <f t="shared" si="34"/>
        <v/>
      </c>
      <c r="I12" s="45" t="str">
        <f t="shared" si="34"/>
        <v/>
      </c>
      <c r="J12" s="45" t="str">
        <f t="shared" si="34"/>
        <v/>
      </c>
      <c r="K12" s="45" t="str">
        <f t="shared" si="34"/>
        <v>＼</v>
      </c>
      <c r="L12" s="45" t="str">
        <f t="shared" si="34"/>
        <v/>
      </c>
      <c r="M12" s="45" t="str">
        <f t="shared" si="34"/>
        <v/>
      </c>
      <c r="N12" s="45" t="str">
        <f t="shared" si="34"/>
        <v/>
      </c>
      <c r="O12" s="45" t="str">
        <f t="shared" si="34"/>
        <v/>
      </c>
      <c r="P12" s="45" t="str">
        <f t="shared" si="34"/>
        <v/>
      </c>
      <c r="Q12" s="45" t="str">
        <f t="shared" si="34"/>
        <v>＼</v>
      </c>
      <c r="R12" s="45" t="str">
        <f t="shared" ref="R12:AF12" si="43">IF(R11="","",R11)</f>
        <v>＼</v>
      </c>
      <c r="S12" s="45" t="str">
        <f t="shared" si="43"/>
        <v/>
      </c>
      <c r="T12" s="45" t="str">
        <f t="shared" si="43"/>
        <v/>
      </c>
      <c r="U12" s="45" t="str">
        <f t="shared" si="43"/>
        <v/>
      </c>
      <c r="V12" s="45" t="str">
        <f t="shared" si="43"/>
        <v/>
      </c>
      <c r="W12" s="45" t="str">
        <f t="shared" si="43"/>
        <v/>
      </c>
      <c r="X12" s="45" t="str">
        <f t="shared" si="43"/>
        <v>＼</v>
      </c>
      <c r="Y12" s="45" t="str">
        <f t="shared" si="43"/>
        <v>＼</v>
      </c>
      <c r="Z12" s="45" t="str">
        <f t="shared" si="43"/>
        <v/>
      </c>
      <c r="AA12" s="45" t="str">
        <f t="shared" si="43"/>
        <v/>
      </c>
      <c r="AB12" s="45" t="str">
        <f t="shared" si="43"/>
        <v/>
      </c>
      <c r="AC12" s="45" t="str">
        <f t="shared" si="43"/>
        <v/>
      </c>
      <c r="AD12" s="45" t="str">
        <f t="shared" si="43"/>
        <v>＼</v>
      </c>
      <c r="AE12" s="45" t="str">
        <f t="shared" si="43"/>
        <v>＼</v>
      </c>
      <c r="AF12" s="45" t="str">
        <f t="shared" si="43"/>
        <v/>
      </c>
      <c r="AG12" s="22"/>
      <c r="AH12" s="21"/>
      <c r="AI12" s="21"/>
      <c r="AJ12" s="75"/>
      <c r="AN12" s="4"/>
      <c r="AO12" s="4"/>
    </row>
    <row r="13" spans="1:75" ht="37.5" customHeight="1">
      <c r="A13" s="156"/>
      <c r="B13" s="45" t="str">
        <f t="shared" si="34"/>
        <v/>
      </c>
      <c r="C13" s="45" t="str">
        <f t="shared" si="34"/>
        <v>＼</v>
      </c>
      <c r="D13" s="45" t="str">
        <f t="shared" si="34"/>
        <v>＼</v>
      </c>
      <c r="E13" s="45" t="str">
        <f t="shared" si="34"/>
        <v/>
      </c>
      <c r="F13" s="45" t="str">
        <f t="shared" si="34"/>
        <v/>
      </c>
      <c r="G13" s="45" t="str">
        <f t="shared" si="34"/>
        <v/>
      </c>
      <c r="H13" s="45" t="str">
        <f t="shared" si="34"/>
        <v/>
      </c>
      <c r="I13" s="45" t="str">
        <f t="shared" si="34"/>
        <v/>
      </c>
      <c r="J13" s="45" t="str">
        <f t="shared" si="34"/>
        <v/>
      </c>
      <c r="K13" s="45" t="str">
        <f t="shared" si="34"/>
        <v>＼</v>
      </c>
      <c r="L13" s="45" t="str">
        <f t="shared" si="34"/>
        <v/>
      </c>
      <c r="M13" s="45" t="str">
        <f t="shared" si="34"/>
        <v/>
      </c>
      <c r="N13" s="45" t="str">
        <f t="shared" si="34"/>
        <v/>
      </c>
      <c r="O13" s="45" t="str">
        <f t="shared" si="34"/>
        <v/>
      </c>
      <c r="P13" s="45" t="str">
        <f t="shared" si="34"/>
        <v/>
      </c>
      <c r="Q13" s="45" t="str">
        <f t="shared" si="34"/>
        <v>＼</v>
      </c>
      <c r="R13" s="45" t="str">
        <f t="shared" ref="R13:AF13" si="44">IF(R12="","",R12)</f>
        <v>＼</v>
      </c>
      <c r="S13" s="45" t="str">
        <f t="shared" si="44"/>
        <v/>
      </c>
      <c r="T13" s="45" t="str">
        <f t="shared" si="44"/>
        <v/>
      </c>
      <c r="U13" s="45" t="str">
        <f t="shared" si="44"/>
        <v/>
      </c>
      <c r="V13" s="45" t="str">
        <f t="shared" si="44"/>
        <v/>
      </c>
      <c r="W13" s="45" t="str">
        <f t="shared" si="44"/>
        <v/>
      </c>
      <c r="X13" s="45" t="str">
        <f t="shared" si="44"/>
        <v>＼</v>
      </c>
      <c r="Y13" s="45" t="str">
        <f t="shared" si="44"/>
        <v>＼</v>
      </c>
      <c r="Z13" s="45" t="str">
        <f t="shared" si="44"/>
        <v/>
      </c>
      <c r="AA13" s="45" t="str">
        <f t="shared" si="44"/>
        <v/>
      </c>
      <c r="AB13" s="45" t="str">
        <f t="shared" si="44"/>
        <v/>
      </c>
      <c r="AC13" s="45" t="str">
        <f t="shared" si="44"/>
        <v/>
      </c>
      <c r="AD13" s="45" t="str">
        <f t="shared" si="44"/>
        <v>＼</v>
      </c>
      <c r="AE13" s="45" t="str">
        <f t="shared" si="44"/>
        <v>＼</v>
      </c>
      <c r="AF13" s="45" t="str">
        <f t="shared" si="44"/>
        <v/>
      </c>
      <c r="AG13" s="22"/>
      <c r="AH13" s="21"/>
      <c r="AI13" s="21"/>
      <c r="AJ13" s="75"/>
      <c r="AN13" s="4"/>
      <c r="AO13" s="4"/>
    </row>
    <row r="14" spans="1:75" ht="37.5" customHeight="1">
      <c r="A14" s="156"/>
      <c r="B14" s="45" t="str">
        <f t="shared" si="34"/>
        <v/>
      </c>
      <c r="C14" s="45" t="str">
        <f t="shared" si="34"/>
        <v>＼</v>
      </c>
      <c r="D14" s="45" t="str">
        <f t="shared" si="34"/>
        <v>＼</v>
      </c>
      <c r="E14" s="45" t="str">
        <f t="shared" si="34"/>
        <v/>
      </c>
      <c r="F14" s="45" t="str">
        <f t="shared" si="34"/>
        <v/>
      </c>
      <c r="G14" s="45" t="str">
        <f t="shared" si="34"/>
        <v/>
      </c>
      <c r="H14" s="45" t="str">
        <f t="shared" si="34"/>
        <v/>
      </c>
      <c r="I14" s="45" t="str">
        <f t="shared" si="34"/>
        <v/>
      </c>
      <c r="J14" s="45" t="str">
        <f t="shared" si="34"/>
        <v/>
      </c>
      <c r="K14" s="45" t="str">
        <f t="shared" si="34"/>
        <v>＼</v>
      </c>
      <c r="L14" s="45" t="str">
        <f t="shared" si="34"/>
        <v/>
      </c>
      <c r="M14" s="45" t="str">
        <f t="shared" si="34"/>
        <v/>
      </c>
      <c r="N14" s="45" t="str">
        <f t="shared" si="34"/>
        <v/>
      </c>
      <c r="O14" s="45" t="str">
        <f t="shared" si="34"/>
        <v/>
      </c>
      <c r="P14" s="45" t="str">
        <f t="shared" si="34"/>
        <v/>
      </c>
      <c r="Q14" s="45" t="str">
        <f t="shared" si="34"/>
        <v>＼</v>
      </c>
      <c r="R14" s="45" t="str">
        <f t="shared" ref="R14:AF14" si="45">IF(R13="","",R13)</f>
        <v>＼</v>
      </c>
      <c r="S14" s="45" t="str">
        <f t="shared" si="45"/>
        <v/>
      </c>
      <c r="T14" s="45" t="str">
        <f t="shared" si="45"/>
        <v/>
      </c>
      <c r="U14" s="45" t="str">
        <f t="shared" si="45"/>
        <v/>
      </c>
      <c r="V14" s="45" t="str">
        <f t="shared" si="45"/>
        <v/>
      </c>
      <c r="W14" s="45" t="str">
        <f t="shared" si="45"/>
        <v/>
      </c>
      <c r="X14" s="45" t="str">
        <f t="shared" si="45"/>
        <v>＼</v>
      </c>
      <c r="Y14" s="45" t="str">
        <f t="shared" si="45"/>
        <v>＼</v>
      </c>
      <c r="Z14" s="45" t="str">
        <f t="shared" si="45"/>
        <v/>
      </c>
      <c r="AA14" s="45" t="str">
        <f t="shared" si="45"/>
        <v/>
      </c>
      <c r="AB14" s="45" t="str">
        <f t="shared" si="45"/>
        <v/>
      </c>
      <c r="AC14" s="45" t="str">
        <f t="shared" si="45"/>
        <v/>
      </c>
      <c r="AD14" s="45" t="str">
        <f t="shared" si="45"/>
        <v>＼</v>
      </c>
      <c r="AE14" s="45" t="str">
        <f t="shared" si="45"/>
        <v>＼</v>
      </c>
      <c r="AF14" s="45" t="str">
        <f t="shared" si="45"/>
        <v/>
      </c>
      <c r="AG14" s="22"/>
      <c r="AH14" s="21"/>
      <c r="AI14" s="21"/>
      <c r="AJ14" s="75"/>
      <c r="BV14" s="3" t="s">
        <v>3</v>
      </c>
    </row>
    <row r="15" spans="1:75" ht="37.5" customHeight="1">
      <c r="A15" s="156"/>
      <c r="B15" s="45" t="str">
        <f t="shared" si="34"/>
        <v/>
      </c>
      <c r="C15" s="45" t="str">
        <f t="shared" si="34"/>
        <v>＼</v>
      </c>
      <c r="D15" s="45" t="str">
        <f t="shared" si="34"/>
        <v>＼</v>
      </c>
      <c r="E15" s="45" t="str">
        <f t="shared" si="34"/>
        <v/>
      </c>
      <c r="F15" s="45" t="str">
        <f t="shared" si="34"/>
        <v/>
      </c>
      <c r="G15" s="45" t="str">
        <f t="shared" si="34"/>
        <v/>
      </c>
      <c r="H15" s="45" t="str">
        <f t="shared" si="34"/>
        <v/>
      </c>
      <c r="I15" s="45" t="str">
        <f t="shared" si="34"/>
        <v/>
      </c>
      <c r="J15" s="45" t="str">
        <f t="shared" si="34"/>
        <v/>
      </c>
      <c r="K15" s="45" t="str">
        <f t="shared" si="34"/>
        <v>＼</v>
      </c>
      <c r="L15" s="45" t="str">
        <f t="shared" si="34"/>
        <v/>
      </c>
      <c r="M15" s="45" t="str">
        <f t="shared" si="34"/>
        <v/>
      </c>
      <c r="N15" s="45" t="str">
        <f t="shared" si="34"/>
        <v/>
      </c>
      <c r="O15" s="45" t="str">
        <f t="shared" si="34"/>
        <v/>
      </c>
      <c r="P15" s="45" t="str">
        <f t="shared" si="34"/>
        <v/>
      </c>
      <c r="Q15" s="45" t="str">
        <f t="shared" si="34"/>
        <v>＼</v>
      </c>
      <c r="R15" s="45" t="str">
        <f t="shared" ref="R15:AF15" si="46">IF(R14="","",R14)</f>
        <v>＼</v>
      </c>
      <c r="S15" s="45" t="str">
        <f t="shared" si="46"/>
        <v/>
      </c>
      <c r="T15" s="45" t="str">
        <f t="shared" si="46"/>
        <v/>
      </c>
      <c r="U15" s="45" t="str">
        <f t="shared" si="46"/>
        <v/>
      </c>
      <c r="V15" s="45" t="str">
        <f t="shared" si="46"/>
        <v/>
      </c>
      <c r="W15" s="45" t="str">
        <f t="shared" si="46"/>
        <v/>
      </c>
      <c r="X15" s="45" t="str">
        <f t="shared" si="46"/>
        <v>＼</v>
      </c>
      <c r="Y15" s="45" t="str">
        <f t="shared" si="46"/>
        <v>＼</v>
      </c>
      <c r="Z15" s="45" t="str">
        <f t="shared" si="46"/>
        <v/>
      </c>
      <c r="AA15" s="45" t="str">
        <f t="shared" si="46"/>
        <v/>
      </c>
      <c r="AB15" s="45" t="str">
        <f t="shared" si="46"/>
        <v/>
      </c>
      <c r="AC15" s="45" t="str">
        <f t="shared" si="46"/>
        <v/>
      </c>
      <c r="AD15" s="45" t="str">
        <f t="shared" si="46"/>
        <v>＼</v>
      </c>
      <c r="AE15" s="45" t="str">
        <f t="shared" si="46"/>
        <v>＼</v>
      </c>
      <c r="AF15" s="45" t="str">
        <f t="shared" si="46"/>
        <v/>
      </c>
      <c r="AG15" s="22"/>
      <c r="AH15" s="21"/>
      <c r="AI15" s="21"/>
      <c r="AJ15" s="75"/>
      <c r="AN15" s="4"/>
      <c r="AO15" s="4"/>
    </row>
    <row r="16" spans="1:75" ht="37.5" customHeight="1">
      <c r="A16" s="156"/>
      <c r="B16" s="45" t="str">
        <f t="shared" si="34"/>
        <v/>
      </c>
      <c r="C16" s="45" t="str">
        <f t="shared" si="34"/>
        <v>＼</v>
      </c>
      <c r="D16" s="45" t="str">
        <f t="shared" si="34"/>
        <v>＼</v>
      </c>
      <c r="E16" s="45" t="str">
        <f t="shared" si="34"/>
        <v/>
      </c>
      <c r="F16" s="45" t="str">
        <f t="shared" si="34"/>
        <v/>
      </c>
      <c r="G16" s="45" t="str">
        <f t="shared" si="34"/>
        <v/>
      </c>
      <c r="H16" s="45" t="str">
        <f t="shared" si="34"/>
        <v/>
      </c>
      <c r="I16" s="45" t="str">
        <f t="shared" si="34"/>
        <v/>
      </c>
      <c r="J16" s="45" t="str">
        <f t="shared" si="34"/>
        <v/>
      </c>
      <c r="K16" s="45" t="str">
        <f t="shared" si="34"/>
        <v>＼</v>
      </c>
      <c r="L16" s="45" t="str">
        <f t="shared" si="34"/>
        <v/>
      </c>
      <c r="M16" s="45" t="str">
        <f t="shared" si="34"/>
        <v/>
      </c>
      <c r="N16" s="45" t="str">
        <f t="shared" si="34"/>
        <v/>
      </c>
      <c r="O16" s="45" t="str">
        <f t="shared" si="34"/>
        <v/>
      </c>
      <c r="P16" s="45" t="str">
        <f t="shared" si="34"/>
        <v/>
      </c>
      <c r="Q16" s="45" t="str">
        <f t="shared" si="34"/>
        <v>＼</v>
      </c>
      <c r="R16" s="45" t="str">
        <f t="shared" ref="R16:AF16" si="47">IF(R15="","",R15)</f>
        <v>＼</v>
      </c>
      <c r="S16" s="45" t="str">
        <f t="shared" si="47"/>
        <v/>
      </c>
      <c r="T16" s="45" t="str">
        <f t="shared" si="47"/>
        <v/>
      </c>
      <c r="U16" s="45" t="str">
        <f t="shared" si="47"/>
        <v/>
      </c>
      <c r="V16" s="45" t="str">
        <f t="shared" si="47"/>
        <v/>
      </c>
      <c r="W16" s="45" t="str">
        <f t="shared" si="47"/>
        <v/>
      </c>
      <c r="X16" s="45" t="str">
        <f t="shared" si="47"/>
        <v>＼</v>
      </c>
      <c r="Y16" s="45" t="str">
        <f t="shared" si="47"/>
        <v>＼</v>
      </c>
      <c r="Z16" s="45" t="str">
        <f t="shared" si="47"/>
        <v/>
      </c>
      <c r="AA16" s="45" t="str">
        <f t="shared" si="47"/>
        <v/>
      </c>
      <c r="AB16" s="45" t="str">
        <f t="shared" si="47"/>
        <v/>
      </c>
      <c r="AC16" s="45" t="str">
        <f t="shared" si="47"/>
        <v/>
      </c>
      <c r="AD16" s="45" t="str">
        <f t="shared" si="47"/>
        <v>＼</v>
      </c>
      <c r="AE16" s="45" t="str">
        <f t="shared" si="47"/>
        <v>＼</v>
      </c>
      <c r="AF16" s="45" t="str">
        <f t="shared" si="47"/>
        <v/>
      </c>
      <c r="AG16" s="22"/>
      <c r="AH16" s="21"/>
      <c r="AI16" s="21"/>
      <c r="AJ16" s="75"/>
      <c r="AN16" s="4"/>
      <c r="AO16" s="4"/>
    </row>
    <row r="17" spans="1:74" ht="37.5" customHeight="1">
      <c r="A17" s="156"/>
      <c r="B17" s="45" t="str">
        <f t="shared" si="34"/>
        <v/>
      </c>
      <c r="C17" s="45" t="str">
        <f t="shared" si="34"/>
        <v>＼</v>
      </c>
      <c r="D17" s="45" t="str">
        <f t="shared" si="34"/>
        <v>＼</v>
      </c>
      <c r="E17" s="45" t="str">
        <f t="shared" si="34"/>
        <v/>
      </c>
      <c r="F17" s="45" t="str">
        <f t="shared" si="34"/>
        <v/>
      </c>
      <c r="G17" s="45" t="str">
        <f t="shared" si="34"/>
        <v/>
      </c>
      <c r="H17" s="45" t="str">
        <f t="shared" si="34"/>
        <v/>
      </c>
      <c r="I17" s="45" t="str">
        <f t="shared" si="34"/>
        <v/>
      </c>
      <c r="J17" s="45" t="str">
        <f t="shared" si="34"/>
        <v/>
      </c>
      <c r="K17" s="45" t="str">
        <f t="shared" si="34"/>
        <v>＼</v>
      </c>
      <c r="L17" s="45" t="str">
        <f t="shared" si="34"/>
        <v/>
      </c>
      <c r="M17" s="45" t="str">
        <f t="shared" si="34"/>
        <v/>
      </c>
      <c r="N17" s="45" t="str">
        <f t="shared" si="34"/>
        <v/>
      </c>
      <c r="O17" s="45" t="str">
        <f t="shared" si="34"/>
        <v/>
      </c>
      <c r="P17" s="45" t="str">
        <f t="shared" si="34"/>
        <v/>
      </c>
      <c r="Q17" s="45" t="str">
        <f t="shared" si="34"/>
        <v>＼</v>
      </c>
      <c r="R17" s="45" t="str">
        <f t="shared" ref="R17:AF17" si="48">IF(R16="","",R16)</f>
        <v>＼</v>
      </c>
      <c r="S17" s="45" t="str">
        <f t="shared" si="48"/>
        <v/>
      </c>
      <c r="T17" s="45" t="str">
        <f t="shared" si="48"/>
        <v/>
      </c>
      <c r="U17" s="45" t="str">
        <f t="shared" si="48"/>
        <v/>
      </c>
      <c r="V17" s="45" t="str">
        <f t="shared" si="48"/>
        <v/>
      </c>
      <c r="W17" s="45" t="str">
        <f t="shared" si="48"/>
        <v/>
      </c>
      <c r="X17" s="45" t="str">
        <f t="shared" si="48"/>
        <v>＼</v>
      </c>
      <c r="Y17" s="45" t="str">
        <f t="shared" si="48"/>
        <v>＼</v>
      </c>
      <c r="Z17" s="45" t="str">
        <f t="shared" si="48"/>
        <v/>
      </c>
      <c r="AA17" s="45" t="str">
        <f t="shared" si="48"/>
        <v/>
      </c>
      <c r="AB17" s="45" t="str">
        <f t="shared" si="48"/>
        <v/>
      </c>
      <c r="AC17" s="45" t="str">
        <f t="shared" si="48"/>
        <v/>
      </c>
      <c r="AD17" s="45" t="str">
        <f t="shared" si="48"/>
        <v>＼</v>
      </c>
      <c r="AE17" s="45" t="str">
        <f t="shared" si="48"/>
        <v>＼</v>
      </c>
      <c r="AF17" s="45" t="str">
        <f t="shared" si="48"/>
        <v/>
      </c>
      <c r="AG17" s="22"/>
      <c r="AH17" s="21"/>
      <c r="AI17" s="21"/>
      <c r="AJ17" s="75"/>
      <c r="AN17" s="4"/>
      <c r="AO17" s="4"/>
    </row>
    <row r="18" spans="1:74" ht="37.5" customHeight="1">
      <c r="A18" s="156"/>
      <c r="B18" s="45" t="str">
        <f t="shared" si="34"/>
        <v/>
      </c>
      <c r="C18" s="45" t="str">
        <f t="shared" si="34"/>
        <v>＼</v>
      </c>
      <c r="D18" s="45" t="str">
        <f t="shared" si="34"/>
        <v>＼</v>
      </c>
      <c r="E18" s="45" t="str">
        <f t="shared" si="34"/>
        <v/>
      </c>
      <c r="F18" s="45" t="str">
        <f t="shared" si="34"/>
        <v/>
      </c>
      <c r="G18" s="45" t="str">
        <f t="shared" si="34"/>
        <v/>
      </c>
      <c r="H18" s="45" t="str">
        <f t="shared" si="34"/>
        <v/>
      </c>
      <c r="I18" s="45" t="str">
        <f t="shared" si="34"/>
        <v/>
      </c>
      <c r="J18" s="45" t="str">
        <f t="shared" si="34"/>
        <v/>
      </c>
      <c r="K18" s="45" t="str">
        <f t="shared" si="34"/>
        <v>＼</v>
      </c>
      <c r="L18" s="45" t="str">
        <f t="shared" si="34"/>
        <v/>
      </c>
      <c r="M18" s="45" t="str">
        <f t="shared" si="34"/>
        <v/>
      </c>
      <c r="N18" s="45" t="str">
        <f t="shared" si="34"/>
        <v/>
      </c>
      <c r="O18" s="45" t="str">
        <f t="shared" si="34"/>
        <v/>
      </c>
      <c r="P18" s="45" t="str">
        <f t="shared" si="34"/>
        <v/>
      </c>
      <c r="Q18" s="45" t="str">
        <f t="shared" si="34"/>
        <v>＼</v>
      </c>
      <c r="R18" s="45" t="str">
        <f t="shared" ref="R18:AF18" si="49">IF(R17="","",R17)</f>
        <v>＼</v>
      </c>
      <c r="S18" s="45" t="str">
        <f t="shared" si="49"/>
        <v/>
      </c>
      <c r="T18" s="45" t="str">
        <f t="shared" si="49"/>
        <v/>
      </c>
      <c r="U18" s="45" t="str">
        <f t="shared" si="49"/>
        <v/>
      </c>
      <c r="V18" s="45" t="str">
        <f t="shared" si="49"/>
        <v/>
      </c>
      <c r="W18" s="45" t="str">
        <f t="shared" si="49"/>
        <v/>
      </c>
      <c r="X18" s="45" t="str">
        <f t="shared" si="49"/>
        <v>＼</v>
      </c>
      <c r="Y18" s="45" t="str">
        <f t="shared" si="49"/>
        <v>＼</v>
      </c>
      <c r="Z18" s="45" t="str">
        <f t="shared" si="49"/>
        <v/>
      </c>
      <c r="AA18" s="45" t="str">
        <f t="shared" si="49"/>
        <v/>
      </c>
      <c r="AB18" s="45" t="str">
        <f t="shared" si="49"/>
        <v/>
      </c>
      <c r="AC18" s="45" t="str">
        <f t="shared" si="49"/>
        <v/>
      </c>
      <c r="AD18" s="45" t="str">
        <f t="shared" si="49"/>
        <v>＼</v>
      </c>
      <c r="AE18" s="45" t="str">
        <f t="shared" si="49"/>
        <v>＼</v>
      </c>
      <c r="AF18" s="45" t="str">
        <f t="shared" si="49"/>
        <v/>
      </c>
      <c r="AG18" s="22"/>
      <c r="AH18" s="21"/>
      <c r="AI18" s="21"/>
      <c r="AJ18" s="75"/>
      <c r="AN18" s="4"/>
      <c r="AO18" s="4"/>
    </row>
    <row r="19" spans="1:74" ht="37.5" customHeight="1">
      <c r="A19" s="156"/>
      <c r="B19" s="45" t="str">
        <f t="shared" si="34"/>
        <v/>
      </c>
      <c r="C19" s="45" t="str">
        <f t="shared" si="34"/>
        <v>＼</v>
      </c>
      <c r="D19" s="45" t="str">
        <f t="shared" si="34"/>
        <v>＼</v>
      </c>
      <c r="E19" s="45" t="str">
        <f t="shared" si="34"/>
        <v/>
      </c>
      <c r="F19" s="45" t="str">
        <f t="shared" si="34"/>
        <v/>
      </c>
      <c r="G19" s="45" t="str">
        <f t="shared" si="34"/>
        <v/>
      </c>
      <c r="H19" s="45" t="str">
        <f t="shared" si="34"/>
        <v/>
      </c>
      <c r="I19" s="45" t="str">
        <f t="shared" si="34"/>
        <v/>
      </c>
      <c r="J19" s="45" t="str">
        <f t="shared" si="34"/>
        <v/>
      </c>
      <c r="K19" s="45" t="str">
        <f t="shared" si="34"/>
        <v>＼</v>
      </c>
      <c r="L19" s="45" t="str">
        <f t="shared" si="34"/>
        <v/>
      </c>
      <c r="M19" s="45" t="str">
        <f t="shared" si="34"/>
        <v/>
      </c>
      <c r="N19" s="45" t="str">
        <f t="shared" si="34"/>
        <v/>
      </c>
      <c r="O19" s="45" t="str">
        <f t="shared" si="34"/>
        <v/>
      </c>
      <c r="P19" s="45" t="str">
        <f t="shared" si="34"/>
        <v/>
      </c>
      <c r="Q19" s="45" t="str">
        <f t="shared" si="34"/>
        <v>＼</v>
      </c>
      <c r="R19" s="45" t="str">
        <f t="shared" ref="R19:AF19" si="50">IF(R18="","",R18)</f>
        <v>＼</v>
      </c>
      <c r="S19" s="45" t="str">
        <f t="shared" si="50"/>
        <v/>
      </c>
      <c r="T19" s="45" t="str">
        <f t="shared" si="50"/>
        <v/>
      </c>
      <c r="U19" s="45" t="str">
        <f t="shared" si="50"/>
        <v/>
      </c>
      <c r="V19" s="45" t="str">
        <f t="shared" si="50"/>
        <v/>
      </c>
      <c r="W19" s="45" t="str">
        <f t="shared" si="50"/>
        <v/>
      </c>
      <c r="X19" s="45" t="str">
        <f t="shared" si="50"/>
        <v>＼</v>
      </c>
      <c r="Y19" s="45" t="str">
        <f t="shared" si="50"/>
        <v>＼</v>
      </c>
      <c r="Z19" s="45" t="str">
        <f t="shared" si="50"/>
        <v/>
      </c>
      <c r="AA19" s="45" t="str">
        <f t="shared" si="50"/>
        <v/>
      </c>
      <c r="AB19" s="45" t="str">
        <f t="shared" si="50"/>
        <v/>
      </c>
      <c r="AC19" s="45" t="str">
        <f t="shared" si="50"/>
        <v/>
      </c>
      <c r="AD19" s="45" t="str">
        <f t="shared" si="50"/>
        <v>＼</v>
      </c>
      <c r="AE19" s="45" t="str">
        <f t="shared" si="50"/>
        <v>＼</v>
      </c>
      <c r="AF19" s="45" t="str">
        <f t="shared" si="50"/>
        <v/>
      </c>
      <c r="AG19" s="22"/>
      <c r="AH19" s="21"/>
      <c r="AI19" s="21"/>
      <c r="AJ19" s="75"/>
      <c r="BV19" s="3" t="s">
        <v>3</v>
      </c>
    </row>
    <row r="20" spans="1:74" ht="37.5" customHeight="1">
      <c r="A20" s="156"/>
      <c r="B20" s="45" t="str">
        <f t="shared" si="34"/>
        <v/>
      </c>
      <c r="C20" s="45" t="str">
        <f t="shared" si="34"/>
        <v>＼</v>
      </c>
      <c r="D20" s="45" t="str">
        <f t="shared" si="34"/>
        <v>＼</v>
      </c>
      <c r="E20" s="45" t="str">
        <f t="shared" si="34"/>
        <v/>
      </c>
      <c r="F20" s="45" t="str">
        <f t="shared" si="34"/>
        <v/>
      </c>
      <c r="G20" s="45" t="str">
        <f t="shared" si="34"/>
        <v/>
      </c>
      <c r="H20" s="45" t="str">
        <f t="shared" si="34"/>
        <v/>
      </c>
      <c r="I20" s="45" t="str">
        <f t="shared" si="34"/>
        <v/>
      </c>
      <c r="J20" s="45" t="str">
        <f t="shared" si="34"/>
        <v/>
      </c>
      <c r="K20" s="45" t="str">
        <f t="shared" si="34"/>
        <v>＼</v>
      </c>
      <c r="L20" s="45" t="str">
        <f t="shared" si="34"/>
        <v/>
      </c>
      <c r="M20" s="45" t="str">
        <f t="shared" si="34"/>
        <v/>
      </c>
      <c r="N20" s="45" t="str">
        <f t="shared" si="34"/>
        <v/>
      </c>
      <c r="O20" s="45" t="str">
        <f t="shared" si="34"/>
        <v/>
      </c>
      <c r="P20" s="45" t="str">
        <f t="shared" si="34"/>
        <v/>
      </c>
      <c r="Q20" s="45" t="str">
        <f t="shared" si="34"/>
        <v>＼</v>
      </c>
      <c r="R20" s="45" t="str">
        <f t="shared" ref="R20:AF20" si="51">IF(R19="","",R19)</f>
        <v>＼</v>
      </c>
      <c r="S20" s="45" t="str">
        <f t="shared" si="51"/>
        <v/>
      </c>
      <c r="T20" s="45" t="str">
        <f t="shared" si="51"/>
        <v/>
      </c>
      <c r="U20" s="45" t="str">
        <f t="shared" si="51"/>
        <v/>
      </c>
      <c r="V20" s="45" t="str">
        <f t="shared" si="51"/>
        <v/>
      </c>
      <c r="W20" s="45" t="str">
        <f t="shared" si="51"/>
        <v/>
      </c>
      <c r="X20" s="45" t="str">
        <f t="shared" si="51"/>
        <v>＼</v>
      </c>
      <c r="Y20" s="45" t="str">
        <f t="shared" si="51"/>
        <v>＼</v>
      </c>
      <c r="Z20" s="45" t="str">
        <f t="shared" si="51"/>
        <v/>
      </c>
      <c r="AA20" s="45" t="str">
        <f t="shared" si="51"/>
        <v/>
      </c>
      <c r="AB20" s="45" t="str">
        <f t="shared" si="51"/>
        <v/>
      </c>
      <c r="AC20" s="45" t="str">
        <f t="shared" si="51"/>
        <v/>
      </c>
      <c r="AD20" s="45" t="str">
        <f t="shared" si="51"/>
        <v>＼</v>
      </c>
      <c r="AE20" s="45" t="str">
        <f t="shared" si="51"/>
        <v>＼</v>
      </c>
      <c r="AF20" s="45" t="str">
        <f t="shared" si="51"/>
        <v/>
      </c>
      <c r="AG20" s="22"/>
      <c r="AH20" s="21"/>
      <c r="AI20" s="21"/>
      <c r="AJ20" s="75"/>
      <c r="AN20" s="4"/>
      <c r="AO20" s="4"/>
    </row>
    <row r="21" spans="1:74" ht="37.5" customHeight="1">
      <c r="A21" s="156"/>
      <c r="B21" s="45" t="str">
        <f t="shared" si="34"/>
        <v/>
      </c>
      <c r="C21" s="45" t="str">
        <f t="shared" si="34"/>
        <v>＼</v>
      </c>
      <c r="D21" s="45" t="str">
        <f t="shared" si="34"/>
        <v>＼</v>
      </c>
      <c r="E21" s="45" t="str">
        <f t="shared" si="34"/>
        <v/>
      </c>
      <c r="F21" s="45" t="str">
        <f t="shared" si="34"/>
        <v/>
      </c>
      <c r="G21" s="45" t="str">
        <f t="shared" si="34"/>
        <v/>
      </c>
      <c r="H21" s="45" t="str">
        <f t="shared" si="34"/>
        <v/>
      </c>
      <c r="I21" s="45" t="str">
        <f t="shared" si="34"/>
        <v/>
      </c>
      <c r="J21" s="45" t="str">
        <f t="shared" si="34"/>
        <v/>
      </c>
      <c r="K21" s="45" t="str">
        <f t="shared" si="34"/>
        <v>＼</v>
      </c>
      <c r="L21" s="45" t="str">
        <f t="shared" si="34"/>
        <v/>
      </c>
      <c r="M21" s="45" t="str">
        <f t="shared" si="34"/>
        <v/>
      </c>
      <c r="N21" s="45" t="str">
        <f t="shared" si="34"/>
        <v/>
      </c>
      <c r="O21" s="45" t="str">
        <f t="shared" si="34"/>
        <v/>
      </c>
      <c r="P21" s="45" t="str">
        <f t="shared" si="34"/>
        <v/>
      </c>
      <c r="Q21" s="45" t="str">
        <f t="shared" ref="Q21:AF21" si="52">IF(Q20="","",Q20)</f>
        <v>＼</v>
      </c>
      <c r="R21" s="45" t="str">
        <f t="shared" si="52"/>
        <v>＼</v>
      </c>
      <c r="S21" s="45" t="str">
        <f t="shared" si="52"/>
        <v/>
      </c>
      <c r="T21" s="45" t="str">
        <f t="shared" si="52"/>
        <v/>
      </c>
      <c r="U21" s="45" t="str">
        <f t="shared" si="52"/>
        <v/>
      </c>
      <c r="V21" s="45" t="str">
        <f t="shared" si="52"/>
        <v/>
      </c>
      <c r="W21" s="45" t="str">
        <f t="shared" si="52"/>
        <v/>
      </c>
      <c r="X21" s="45" t="str">
        <f t="shared" si="52"/>
        <v>＼</v>
      </c>
      <c r="Y21" s="45" t="str">
        <f t="shared" si="52"/>
        <v>＼</v>
      </c>
      <c r="Z21" s="45" t="str">
        <f t="shared" si="52"/>
        <v/>
      </c>
      <c r="AA21" s="45" t="str">
        <f t="shared" si="52"/>
        <v/>
      </c>
      <c r="AB21" s="45" t="str">
        <f t="shared" si="52"/>
        <v/>
      </c>
      <c r="AC21" s="45" t="str">
        <f t="shared" si="52"/>
        <v/>
      </c>
      <c r="AD21" s="45" t="str">
        <f t="shared" si="52"/>
        <v>＼</v>
      </c>
      <c r="AE21" s="45" t="str">
        <f t="shared" si="52"/>
        <v>＼</v>
      </c>
      <c r="AF21" s="45" t="str">
        <f t="shared" si="52"/>
        <v/>
      </c>
      <c r="AG21" s="22"/>
      <c r="AH21" s="21"/>
      <c r="AI21" s="21"/>
      <c r="AJ21" s="75"/>
      <c r="AN21" s="4"/>
      <c r="AO21" s="4"/>
    </row>
    <row r="22" spans="1:74" ht="37.5" customHeight="1">
      <c r="A22" s="156"/>
      <c r="B22" s="45" t="str">
        <f t="shared" ref="B22:Q22" si="53">IF(B21="","",B21)</f>
        <v/>
      </c>
      <c r="C22" s="45" t="str">
        <f t="shared" si="53"/>
        <v>＼</v>
      </c>
      <c r="D22" s="45" t="str">
        <f t="shared" si="53"/>
        <v>＼</v>
      </c>
      <c r="E22" s="45" t="str">
        <f t="shared" si="53"/>
        <v/>
      </c>
      <c r="F22" s="45" t="str">
        <f t="shared" si="53"/>
        <v/>
      </c>
      <c r="G22" s="45" t="str">
        <f t="shared" si="53"/>
        <v/>
      </c>
      <c r="H22" s="45" t="str">
        <f t="shared" si="53"/>
        <v/>
      </c>
      <c r="I22" s="45" t="str">
        <f t="shared" si="53"/>
        <v/>
      </c>
      <c r="J22" s="45" t="str">
        <f t="shared" si="53"/>
        <v/>
      </c>
      <c r="K22" s="45" t="str">
        <f t="shared" si="53"/>
        <v>＼</v>
      </c>
      <c r="L22" s="45" t="str">
        <f t="shared" si="53"/>
        <v/>
      </c>
      <c r="M22" s="45" t="str">
        <f t="shared" si="53"/>
        <v/>
      </c>
      <c r="N22" s="45" t="str">
        <f t="shared" si="53"/>
        <v/>
      </c>
      <c r="O22" s="45" t="str">
        <f t="shared" si="53"/>
        <v/>
      </c>
      <c r="P22" s="45" t="str">
        <f t="shared" si="53"/>
        <v/>
      </c>
      <c r="Q22" s="45" t="str">
        <f t="shared" si="53"/>
        <v>＼</v>
      </c>
      <c r="R22" s="45" t="str">
        <f t="shared" ref="R22:AF23" si="54">IF(R21="","",R21)</f>
        <v>＼</v>
      </c>
      <c r="S22" s="45" t="str">
        <f t="shared" si="54"/>
        <v/>
      </c>
      <c r="T22" s="45" t="str">
        <f t="shared" si="54"/>
        <v/>
      </c>
      <c r="U22" s="45" t="str">
        <f t="shared" si="54"/>
        <v/>
      </c>
      <c r="V22" s="45" t="str">
        <f t="shared" si="54"/>
        <v/>
      </c>
      <c r="W22" s="45" t="str">
        <f t="shared" si="54"/>
        <v/>
      </c>
      <c r="X22" s="45" t="str">
        <f t="shared" si="54"/>
        <v>＼</v>
      </c>
      <c r="Y22" s="45" t="str">
        <f t="shared" si="54"/>
        <v>＼</v>
      </c>
      <c r="Z22" s="45" t="str">
        <f t="shared" si="54"/>
        <v/>
      </c>
      <c r="AA22" s="45" t="str">
        <f t="shared" si="54"/>
        <v/>
      </c>
      <c r="AB22" s="45" t="str">
        <f t="shared" si="54"/>
        <v/>
      </c>
      <c r="AC22" s="45" t="str">
        <f t="shared" si="54"/>
        <v/>
      </c>
      <c r="AD22" s="45" t="str">
        <f t="shared" si="54"/>
        <v>＼</v>
      </c>
      <c r="AE22" s="45" t="str">
        <f t="shared" si="54"/>
        <v>＼</v>
      </c>
      <c r="AF22" s="45" t="str">
        <f t="shared" si="54"/>
        <v/>
      </c>
      <c r="AG22" s="22"/>
      <c r="AH22" s="21"/>
      <c r="AI22" s="21"/>
      <c r="AJ22" s="75"/>
      <c r="AN22" s="4"/>
      <c r="AO22" s="4"/>
    </row>
    <row r="23" spans="1:74" ht="37.5" customHeight="1" thickBot="1">
      <c r="A23" s="157"/>
      <c r="B23" s="76" t="str">
        <f t="shared" ref="B23" si="55">IF(B22="","",B22)</f>
        <v/>
      </c>
      <c r="C23" s="76" t="str">
        <f t="shared" ref="C23" si="56">IF(C22="","",C22)</f>
        <v>＼</v>
      </c>
      <c r="D23" s="76" t="str">
        <f t="shared" ref="D23" si="57">IF(D22="","",D22)</f>
        <v>＼</v>
      </c>
      <c r="E23" s="76" t="str">
        <f t="shared" ref="E23" si="58">IF(E22="","",E22)</f>
        <v/>
      </c>
      <c r="F23" s="76" t="str">
        <f t="shared" ref="F23" si="59">IF(F22="","",F22)</f>
        <v/>
      </c>
      <c r="G23" s="76" t="str">
        <f t="shared" ref="G23" si="60">IF(G22="","",G22)</f>
        <v/>
      </c>
      <c r="H23" s="76" t="str">
        <f t="shared" ref="H23" si="61">IF(H22="","",H22)</f>
        <v/>
      </c>
      <c r="I23" s="76" t="str">
        <f t="shared" ref="I23" si="62">IF(I22="","",I22)</f>
        <v/>
      </c>
      <c r="J23" s="76" t="str">
        <f t="shared" ref="J23" si="63">IF(J22="","",J22)</f>
        <v/>
      </c>
      <c r="K23" s="76" t="str">
        <f t="shared" ref="K23" si="64">IF(K22="","",K22)</f>
        <v>＼</v>
      </c>
      <c r="L23" s="76" t="str">
        <f t="shared" ref="L23" si="65">IF(L22="","",L22)</f>
        <v/>
      </c>
      <c r="M23" s="76" t="str">
        <f t="shared" ref="M23" si="66">IF(M22="","",M22)</f>
        <v/>
      </c>
      <c r="N23" s="76" t="str">
        <f t="shared" ref="N23" si="67">IF(N22="","",N22)</f>
        <v/>
      </c>
      <c r="O23" s="76" t="str">
        <f t="shared" ref="O23" si="68">IF(O22="","",O22)</f>
        <v/>
      </c>
      <c r="P23" s="76" t="str">
        <f t="shared" ref="P23" si="69">IF(P22="","",P22)</f>
        <v/>
      </c>
      <c r="Q23" s="76" t="str">
        <f t="shared" ref="Q23" si="70">IF(Q22="","",Q22)</f>
        <v>＼</v>
      </c>
      <c r="R23" s="76" t="str">
        <f t="shared" si="54"/>
        <v>＼</v>
      </c>
      <c r="S23" s="76" t="str">
        <f t="shared" si="54"/>
        <v/>
      </c>
      <c r="T23" s="76" t="str">
        <f t="shared" si="54"/>
        <v/>
      </c>
      <c r="U23" s="76" t="str">
        <f t="shared" si="54"/>
        <v/>
      </c>
      <c r="V23" s="76" t="str">
        <f t="shared" si="54"/>
        <v/>
      </c>
      <c r="W23" s="76" t="str">
        <f t="shared" si="54"/>
        <v/>
      </c>
      <c r="X23" s="76" t="str">
        <f t="shared" si="54"/>
        <v>＼</v>
      </c>
      <c r="Y23" s="76" t="str">
        <f t="shared" si="54"/>
        <v>＼</v>
      </c>
      <c r="Z23" s="76" t="str">
        <f t="shared" si="54"/>
        <v/>
      </c>
      <c r="AA23" s="76" t="str">
        <f t="shared" si="54"/>
        <v/>
      </c>
      <c r="AB23" s="76" t="str">
        <f t="shared" si="54"/>
        <v/>
      </c>
      <c r="AC23" s="76" t="str">
        <f t="shared" si="54"/>
        <v/>
      </c>
      <c r="AD23" s="76" t="str">
        <f t="shared" si="54"/>
        <v>＼</v>
      </c>
      <c r="AE23" s="76" t="str">
        <f t="shared" si="54"/>
        <v>＼</v>
      </c>
      <c r="AF23" s="76" t="str">
        <f t="shared" si="54"/>
        <v/>
      </c>
      <c r="AG23" s="77"/>
      <c r="AH23" s="78"/>
      <c r="AI23" s="78"/>
      <c r="AJ23" s="79"/>
      <c r="AN23" s="4"/>
      <c r="AO23" s="4"/>
    </row>
    <row r="25" spans="1:74" ht="45" customHeight="1">
      <c r="A25" s="87" t="s">
        <v>59</v>
      </c>
    </row>
    <row r="26" spans="1:74" ht="45.75" customHeight="1">
      <c r="A26" s="87" t="s">
        <v>60</v>
      </c>
    </row>
  </sheetData>
  <mergeCells count="6">
    <mergeCell ref="C1:D1"/>
    <mergeCell ref="AS1:BI1"/>
    <mergeCell ref="AG2:AG3"/>
    <mergeCell ref="AH2:AH3"/>
    <mergeCell ref="AI2:AI3"/>
    <mergeCell ref="AJ2:AJ3"/>
  </mergeCells>
  <phoneticPr fontId="1"/>
  <conditionalFormatting sqref="B3:AF3">
    <cfRule type="expression" dxfId="22" priority="8" stopIfTrue="1">
      <formula>AQ8&gt;5</formula>
    </cfRule>
  </conditionalFormatting>
  <conditionalFormatting sqref="B2:AF2">
    <cfRule type="expression" dxfId="21" priority="3" stopIfTrue="1">
      <formula>AQ8&gt;5</formula>
    </cfRule>
  </conditionalFormatting>
  <conditionalFormatting sqref="AQ8:BU8">
    <cfRule type="expression" dxfId="20" priority="1" stopIfTrue="1">
      <formula>AQ8&gt;5</formula>
    </cfRule>
  </conditionalFormatting>
  <dataValidations count="1">
    <dataValidation type="list" allowBlank="1" showInputMessage="1" showErrorMessage="1" sqref="A4:A23">
      <formula1>職員名簿!E4:E54</formula1>
    </dataValidation>
  </dataValidations>
  <pageMargins left="0.21" right="0" top="0.7" bottom="0.23" header="0" footer="0"/>
  <pageSetup paperSize="12" scale="87" orientation="landscape" r:id="rId1"/>
  <headerFooter alignWithMargins="0"/>
  <colBreaks count="1" manualBreakCount="1">
    <brk id="36" max="23" man="1"/>
  </colBreaks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FFFF00"/>
  </sheetPr>
  <dimension ref="A1:BW79"/>
  <sheetViews>
    <sheetView showGridLines="0" view="pageBreakPreview" topLeftCell="I1" zoomScale="85" zoomScaleNormal="85" zoomScaleSheetLayoutView="85" workbookViewId="0">
      <selection activeCell="L2" sqref="L2:T2"/>
    </sheetView>
  </sheetViews>
  <sheetFormatPr defaultColWidth="3.75" defaultRowHeight="18.75"/>
  <cols>
    <col min="1" max="1" width="4.125" style="161" customWidth="1"/>
    <col min="2" max="2" width="3" style="162" customWidth="1"/>
    <col min="3" max="15" width="5.75" style="4" customWidth="1"/>
    <col min="16" max="16" width="5.75" style="94" customWidth="1"/>
    <col min="17" max="20" width="5.75" style="4" customWidth="1"/>
    <col min="21" max="21" width="5.625" style="4" customWidth="1"/>
    <col min="22" max="37" width="3.75" style="4" hidden="1" customWidth="1"/>
    <col min="38" max="38" width="1.875" style="4" customWidth="1"/>
    <col min="39" max="39" width="1.25" style="17" customWidth="1"/>
    <col min="40" max="41" width="1.125" style="2" customWidth="1"/>
    <col min="42" max="42" width="1.25" style="2" customWidth="1"/>
    <col min="43" max="43" width="1.25" style="2" hidden="1" customWidth="1"/>
    <col min="44" max="44" width="3.5" style="3" hidden="1" customWidth="1"/>
    <col min="45" max="45" width="5.875" style="3" hidden="1" customWidth="1"/>
    <col min="46" max="73" width="3.75" style="3" hidden="1" customWidth="1"/>
    <col min="74" max="74" width="10.375" style="3" hidden="1" customWidth="1"/>
    <col min="75" max="75" width="4.625" style="2" hidden="1" customWidth="1"/>
    <col min="76" max="76" width="3.125" style="2" customWidth="1"/>
    <col min="77" max="16384" width="3.75" style="2"/>
  </cols>
  <sheetData>
    <row r="1" spans="1:75">
      <c r="AM1" s="17" t="s">
        <v>149</v>
      </c>
    </row>
    <row r="2" spans="1:75" s="8" customFormat="1" ht="33" customHeight="1" thickBot="1">
      <c r="A2" s="163"/>
      <c r="B2" s="164"/>
      <c r="C2" s="11"/>
      <c r="D2" s="165"/>
      <c r="E2" s="165"/>
      <c r="F2" s="11" t="s">
        <v>10</v>
      </c>
      <c r="G2" s="273" t="str">
        <f>IF(L2="","",VLOOKUP(L2,職員名簿!E3:F60,2,FALSE))</f>
        <v>副校長</v>
      </c>
      <c r="H2" s="273"/>
      <c r="I2" s="273"/>
      <c r="J2" s="273"/>
      <c r="K2" s="166" t="s">
        <v>8</v>
      </c>
      <c r="L2" s="252" t="s">
        <v>171</v>
      </c>
      <c r="M2" s="252"/>
      <c r="N2" s="252"/>
      <c r="O2" s="252"/>
      <c r="P2" s="252"/>
      <c r="Q2" s="252"/>
      <c r="R2" s="252"/>
      <c r="S2" s="252"/>
      <c r="T2" s="252"/>
      <c r="V2" s="11"/>
      <c r="AL2" s="11"/>
      <c r="AM2" s="17" t="s">
        <v>148</v>
      </c>
      <c r="AQ2" s="9"/>
      <c r="AR2" s="14"/>
      <c r="AT2" s="154"/>
      <c r="AU2" s="44">
        <f>memo!E28</f>
        <v>2016</v>
      </c>
      <c r="AV2" s="155"/>
      <c r="AW2" s="155"/>
      <c r="AX2" s="155"/>
      <c r="AY2" s="155"/>
      <c r="AZ2" s="155"/>
      <c r="BA2" s="155"/>
      <c r="BB2" s="155"/>
      <c r="BC2" s="155"/>
      <c r="BD2" s="155"/>
      <c r="BE2" s="155"/>
      <c r="BF2" s="155"/>
      <c r="BG2" s="155"/>
      <c r="BH2" s="155"/>
      <c r="BI2" s="155"/>
      <c r="BJ2" s="155"/>
    </row>
    <row r="3" spans="1:75" ht="14.25" customHeight="1">
      <c r="A3" s="97"/>
      <c r="B3" s="172"/>
      <c r="C3" s="192">
        <f>DATE(AU2,A4,1)</f>
        <v>42461</v>
      </c>
      <c r="D3" s="192">
        <f t="shared" ref="D3:R3" si="0">C3+1</f>
        <v>42462</v>
      </c>
      <c r="E3" s="192">
        <f t="shared" si="0"/>
        <v>42463</v>
      </c>
      <c r="F3" s="192">
        <f t="shared" si="0"/>
        <v>42464</v>
      </c>
      <c r="G3" s="192">
        <f t="shared" si="0"/>
        <v>42465</v>
      </c>
      <c r="H3" s="192">
        <f t="shared" si="0"/>
        <v>42466</v>
      </c>
      <c r="I3" s="192">
        <f t="shared" si="0"/>
        <v>42467</v>
      </c>
      <c r="J3" s="192">
        <f t="shared" si="0"/>
        <v>42468</v>
      </c>
      <c r="K3" s="192">
        <f t="shared" si="0"/>
        <v>42469</v>
      </c>
      <c r="L3" s="192">
        <f t="shared" si="0"/>
        <v>42470</v>
      </c>
      <c r="M3" s="192">
        <f t="shared" si="0"/>
        <v>42471</v>
      </c>
      <c r="N3" s="192">
        <f t="shared" si="0"/>
        <v>42472</v>
      </c>
      <c r="O3" s="192">
        <f t="shared" si="0"/>
        <v>42473</v>
      </c>
      <c r="P3" s="193">
        <f t="shared" si="0"/>
        <v>42474</v>
      </c>
      <c r="Q3" s="210">
        <f t="shared" si="0"/>
        <v>42475</v>
      </c>
      <c r="R3" s="192">
        <f t="shared" si="0"/>
        <v>42476</v>
      </c>
      <c r="S3" s="182">
        <f>R3+1</f>
        <v>42477</v>
      </c>
      <c r="T3" s="179"/>
      <c r="AQ3" s="15" t="s">
        <v>187</v>
      </c>
      <c r="AR3" s="3">
        <f>COUNTIF(祝祭日!$C$5:$C$61,C3)</f>
        <v>0</v>
      </c>
      <c r="AS3" s="40">
        <f>COUNTIF(祝祭日!$C$5:$C$61,D3)</f>
        <v>0</v>
      </c>
      <c r="AT3" s="3">
        <f>COUNTIF(祝祭日!$C$5:$C$61,E3)</f>
        <v>0</v>
      </c>
      <c r="AU3" s="3">
        <f>COUNTIF(祝祭日!$C$5:$C$61,F3)</f>
        <v>0</v>
      </c>
      <c r="AV3" s="3">
        <f>COUNTIF(祝祭日!$C$5:$C$61,G3)</f>
        <v>0</v>
      </c>
      <c r="AW3" s="3">
        <f>COUNTIF(祝祭日!$C$5:$C$61,H3)</f>
        <v>0</v>
      </c>
      <c r="AX3" s="3">
        <f>COUNTIF(祝祭日!$C$5:$C$61,I3)</f>
        <v>0</v>
      </c>
      <c r="AY3" s="3">
        <f>COUNTIF(祝祭日!$C$5:$C$61,J3)</f>
        <v>0</v>
      </c>
      <c r="AZ3" s="3">
        <f>COUNTIF(祝祭日!$C$5:$C$61,K3)</f>
        <v>0</v>
      </c>
      <c r="BA3" s="3">
        <f>COUNTIF(祝祭日!$C$5:$C$61,L3)</f>
        <v>0</v>
      </c>
      <c r="BB3" s="3">
        <f>COUNTIF(祝祭日!$C$5:$C$61,M3)</f>
        <v>0</v>
      </c>
      <c r="BC3" s="3">
        <f>COUNTIF(祝祭日!$C$5:$C$61,N3)</f>
        <v>0</v>
      </c>
      <c r="BD3" s="3">
        <f>COUNTIF(祝祭日!$C$5:$C$61,O3)</f>
        <v>0</v>
      </c>
      <c r="BE3" s="3">
        <f>COUNTIF(祝祭日!$C$5:$C$61,P3)</f>
        <v>0</v>
      </c>
      <c r="BF3" s="3">
        <f>COUNTIF(祝祭日!$C$5:$C$61,Q3)</f>
        <v>0</v>
      </c>
      <c r="BG3" s="3">
        <f>COUNTIF(祝祭日!$C$5:$C$61,R3)</f>
        <v>0</v>
      </c>
      <c r="BH3" s="3">
        <f>COUNTIF(祝祭日!$C$5:$C$61,S3)</f>
        <v>0</v>
      </c>
      <c r="BI3" s="3">
        <f>COUNTIF(祝祭日!$C$5:$C$61,C6)</f>
        <v>0</v>
      </c>
      <c r="BJ3" s="3">
        <f>COUNTIF(祝祭日!$C$5:$C$61,D6)</f>
        <v>0</v>
      </c>
      <c r="BK3" s="3">
        <f>COUNTIF(祝祭日!$C$5:$C$61,E6)</f>
        <v>0</v>
      </c>
      <c r="BL3" s="3">
        <f>COUNTIF(祝祭日!$C$5:$C$61,F6)</f>
        <v>0</v>
      </c>
      <c r="BM3" s="3">
        <f>COUNTIF(祝祭日!$C$5:$C$61,G6)</f>
        <v>0</v>
      </c>
      <c r="BN3" s="3">
        <f>COUNTIF(祝祭日!$C$5:$C$61,H6)</f>
        <v>0</v>
      </c>
      <c r="BO3" s="3">
        <f>COUNTIF(祝祭日!$C$5:$C$61,I6)</f>
        <v>0</v>
      </c>
      <c r="BP3" s="3">
        <f>COUNTIF(祝祭日!$C$5:$C$61,J6)</f>
        <v>0</v>
      </c>
      <c r="BQ3" s="3">
        <f>COUNTIF(祝祭日!$C$5:$C$61,K6)</f>
        <v>0</v>
      </c>
      <c r="BR3" s="3">
        <f>COUNTIF(祝祭日!$C$5:$C$61,L6)</f>
        <v>0</v>
      </c>
      <c r="BS3" s="3">
        <f>COUNTIF(祝祭日!$C$5:$C$61,M6)</f>
        <v>0</v>
      </c>
      <c r="BT3" s="3">
        <f>COUNTIF(祝祭日!$C$5:$C$61,N6)</f>
        <v>1</v>
      </c>
      <c r="BU3" s="3">
        <f>COUNTIF(祝祭日!$C$5:$C$61,O6)</f>
        <v>0</v>
      </c>
      <c r="BW3" s="37" t="s">
        <v>166</v>
      </c>
    </row>
    <row r="4" spans="1:75" ht="14.25" customHeight="1">
      <c r="A4" s="245">
        <v>4</v>
      </c>
      <c r="B4" s="272" t="s">
        <v>2</v>
      </c>
      <c r="C4" s="194">
        <f>C3</f>
        <v>42461</v>
      </c>
      <c r="D4" s="195">
        <f t="shared" ref="D4:R4" si="1">D3</f>
        <v>42462</v>
      </c>
      <c r="E4" s="195">
        <f t="shared" si="1"/>
        <v>42463</v>
      </c>
      <c r="F4" s="195">
        <f t="shared" si="1"/>
        <v>42464</v>
      </c>
      <c r="G4" s="195">
        <f t="shared" si="1"/>
        <v>42465</v>
      </c>
      <c r="H4" s="195">
        <f t="shared" si="1"/>
        <v>42466</v>
      </c>
      <c r="I4" s="195">
        <f t="shared" si="1"/>
        <v>42467</v>
      </c>
      <c r="J4" s="195">
        <f t="shared" si="1"/>
        <v>42468</v>
      </c>
      <c r="K4" s="195">
        <f t="shared" si="1"/>
        <v>42469</v>
      </c>
      <c r="L4" s="195">
        <f t="shared" si="1"/>
        <v>42470</v>
      </c>
      <c r="M4" s="195">
        <f t="shared" si="1"/>
        <v>42471</v>
      </c>
      <c r="N4" s="195">
        <f t="shared" si="1"/>
        <v>42472</v>
      </c>
      <c r="O4" s="195">
        <f t="shared" si="1"/>
        <v>42473</v>
      </c>
      <c r="P4" s="196">
        <f t="shared" si="1"/>
        <v>42474</v>
      </c>
      <c r="Q4" s="211">
        <f t="shared" si="1"/>
        <v>42475</v>
      </c>
      <c r="R4" s="195">
        <f t="shared" si="1"/>
        <v>42476</v>
      </c>
      <c r="S4" s="184">
        <f>S3</f>
        <v>42477</v>
      </c>
      <c r="T4" s="179"/>
      <c r="AQ4" s="36" t="s">
        <v>186</v>
      </c>
      <c r="AR4" s="3">
        <f>IF(AR3&gt;0,8,IF(COUNTIF(memo!$T$9:$T$44,C3)&gt;0,0.5,WEEKDAY(C3,2)))</f>
        <v>5</v>
      </c>
      <c r="AS4" s="3">
        <f>IF(AS3&gt;0,8,IF(COUNTIF(memo!$T$9:$T$44,D3)&gt;0,0.5,WEEKDAY(D3,2)))</f>
        <v>6</v>
      </c>
      <c r="AT4" s="3">
        <f>IF(AT3&gt;0,8,IF(COUNTIF(memo!$T$9:$T$44,E3)&gt;0,0.5,WEEKDAY(E3,2)))</f>
        <v>7</v>
      </c>
      <c r="AU4" s="3">
        <f>IF(AU3&gt;0,8,IF(COUNTIF(memo!$T$9:$T$44,F3)&gt;0,0.5,WEEKDAY(F3,2)))</f>
        <v>1</v>
      </c>
      <c r="AV4" s="3">
        <f>IF(AV3&gt;0,8,IF(COUNTIF(memo!$T$9:$T$44,G3)&gt;0,0.5,WEEKDAY(G3,2)))</f>
        <v>2</v>
      </c>
      <c r="AW4" s="3">
        <f>IF(AW3&gt;0,8,IF(COUNTIF(memo!$T$9:$T$44,H3)&gt;0,0.5,WEEKDAY(H3,2)))</f>
        <v>3</v>
      </c>
      <c r="AX4" s="3">
        <f>IF(AX3&gt;0,8,IF(COUNTIF(memo!$T$9:$T$44,I3)&gt;0,0.5,WEEKDAY(I3,2)))</f>
        <v>4</v>
      </c>
      <c r="AY4" s="3">
        <f>IF(AY3&gt;0,8,IF(COUNTIF(memo!$T$9:$T$44,J3)&gt;0,0.5,WEEKDAY(J3,2)))</f>
        <v>5</v>
      </c>
      <c r="AZ4" s="3">
        <f>IF(AZ3&gt;0,8,IF(COUNTIF(memo!$T$9:$T$44,K3)&gt;0,0.5,WEEKDAY(K3,2)))</f>
        <v>0.5</v>
      </c>
      <c r="BA4" s="3">
        <f>IF(BA3&gt;0,8,IF(COUNTIF(memo!$T$9:$T$44,L3)&gt;0,0.5,WEEKDAY(L3,2)))</f>
        <v>7</v>
      </c>
      <c r="BB4" s="3">
        <f>IF(BB3&gt;0,8,IF(COUNTIF(memo!$T$9:$T$44,M3)&gt;0,0.5,WEEKDAY(M3,2)))</f>
        <v>1</v>
      </c>
      <c r="BC4" s="3">
        <f>IF(BC3&gt;0,8,IF(COUNTIF(memo!$T$9:$T$44,N3)&gt;0,0.5,WEEKDAY(N3,2)))</f>
        <v>2</v>
      </c>
      <c r="BD4" s="3">
        <f>IF(BD3&gt;0,8,IF(COUNTIF(memo!$T$9:$T$44,O3)&gt;0,0.5,WEEKDAY(O3,2)))</f>
        <v>3</v>
      </c>
      <c r="BE4" s="3">
        <f>IF(BE3&gt;0,8,IF(COUNTIF(memo!$T$9:$T$44,P3)&gt;0,0.5,WEEKDAY(P3,2)))</f>
        <v>4</v>
      </c>
      <c r="BF4" s="3">
        <f>IF(BF3&gt;0,8,IF(COUNTIF(memo!$T$9:$T$44,Q3)&gt;0,0.5,WEEKDAY(Q3,2)))</f>
        <v>5</v>
      </c>
      <c r="BG4" s="3">
        <f>IF(BG3&gt;0,8,IF(COUNTIF(memo!$T$9:$T$44,R3)&gt;0,0.5,WEEKDAY(R3,2)))</f>
        <v>6</v>
      </c>
      <c r="BH4" s="3">
        <f>IF(BH3&gt;0,8,IF(COUNTIF(memo!$T$9:$T$44,S3)&gt;0,0.5,WEEKDAY(S3,2)))</f>
        <v>7</v>
      </c>
      <c r="BI4" s="3">
        <f>IF(BI3&gt;0,8,IF(COUNTIF(memo!$T$9:$T$44,C6)&gt;0,0.5,WEEKDAY(C6,2)))</f>
        <v>1</v>
      </c>
      <c r="BJ4" s="3">
        <f>IF(BJ3&gt;0,8,IF(COUNTIF(memo!$T$9:$T$44,D6)&gt;0,0.5,WEEKDAY(D6,2)))</f>
        <v>2</v>
      </c>
      <c r="BK4" s="3">
        <f>IF(BK3&gt;0,8,IF(COUNTIF(memo!$T$9:$T$44,E6)&gt;0,0.5,WEEKDAY(E6,2)))</f>
        <v>3</v>
      </c>
      <c r="BL4" s="3">
        <f>IF(BL3&gt;0,8,IF(COUNTIF(memo!$T$9:$T$44,F6)&gt;0,0.5,WEEKDAY(F6,2)))</f>
        <v>4</v>
      </c>
      <c r="BM4" s="3">
        <f>IF(BM3&gt;0,8,IF(COUNTIF(memo!$T$9:$T$44,G6)&gt;0,0.5,WEEKDAY(G6,2)))</f>
        <v>5</v>
      </c>
      <c r="BN4" s="3">
        <f>IF(BN3&gt;0,8,IF(COUNTIF(memo!$T$9:$T$44,H6)&gt;0,0.5,WEEKDAY(H6,2)))</f>
        <v>6</v>
      </c>
      <c r="BO4" s="3">
        <f>IF(BO3&gt;0,8,IF(COUNTIF(memo!$T$9:$T$44,I6)&gt;0,0.5,WEEKDAY(I6,2)))</f>
        <v>7</v>
      </c>
      <c r="BP4" s="3">
        <f>IF(BP3&gt;0,8,IF(COUNTIF(memo!$T$9:$T$44,J6)&gt;0,0.5,WEEKDAY(J6,2)))</f>
        <v>1</v>
      </c>
      <c r="BQ4" s="3">
        <f>IF(BQ3&gt;0,8,IF(COUNTIF(memo!$T$9:$T$44,K6)&gt;0,0.5,WEEKDAY(K6,2)))</f>
        <v>2</v>
      </c>
      <c r="BR4" s="3">
        <f>IF(BR3&gt;0,8,IF(COUNTIF(memo!$T$9:$T$44,L6)&gt;0,0.5,WEEKDAY(L6,2)))</f>
        <v>3</v>
      </c>
      <c r="BS4" s="3">
        <f>IF(BS3&gt;0,8,IF(COUNTIF(memo!$T$9:$T$44,M6)&gt;0,0.5,WEEKDAY(M6,2)))</f>
        <v>4</v>
      </c>
      <c r="BT4" s="3">
        <f>IF(BT3&gt;0,8,IF(COUNTIF(memo!$T$9:$T$44,N6)&gt;0,0.5,WEEKDAY(N6,2)))</f>
        <v>8</v>
      </c>
      <c r="BU4" s="3">
        <f>IF(BU3&gt;0,8,IF(COUNTIF(memo!$T$9:$T$44,O6)&gt;0,0.5,WEEKDAY(O6,2)))</f>
        <v>6</v>
      </c>
      <c r="BW4" s="36" t="s">
        <v>185</v>
      </c>
    </row>
    <row r="5" spans="1:75" ht="37.5" customHeight="1" thickBot="1">
      <c r="A5" s="245"/>
      <c r="B5" s="272"/>
      <c r="C5" s="197" t="str">
        <f>IF(AR5="","",AR5)</f>
        <v/>
      </c>
      <c r="D5" s="197" t="str">
        <f t="shared" ref="D5:R5" si="2">IF(AS5="","",AS5)</f>
        <v>＼</v>
      </c>
      <c r="E5" s="197" t="str">
        <f t="shared" si="2"/>
        <v>＼</v>
      </c>
      <c r="F5" s="197" t="str">
        <f t="shared" si="2"/>
        <v/>
      </c>
      <c r="G5" s="197" t="str">
        <f t="shared" si="2"/>
        <v/>
      </c>
      <c r="H5" s="197" t="str">
        <f t="shared" si="2"/>
        <v/>
      </c>
      <c r="I5" s="197" t="str">
        <f t="shared" si="2"/>
        <v/>
      </c>
      <c r="J5" s="197" t="str">
        <f t="shared" si="2"/>
        <v/>
      </c>
      <c r="K5" s="197" t="str">
        <f t="shared" si="2"/>
        <v/>
      </c>
      <c r="L5" s="197" t="str">
        <f t="shared" si="2"/>
        <v>＼</v>
      </c>
      <c r="M5" s="197" t="str">
        <f t="shared" si="2"/>
        <v/>
      </c>
      <c r="N5" s="197" t="str">
        <f t="shared" si="2"/>
        <v/>
      </c>
      <c r="O5" s="197" t="str">
        <f t="shared" si="2"/>
        <v/>
      </c>
      <c r="P5" s="198" t="str">
        <f t="shared" si="2"/>
        <v/>
      </c>
      <c r="Q5" s="45" t="str">
        <f t="shared" si="2"/>
        <v/>
      </c>
      <c r="R5" s="208" t="str">
        <f t="shared" si="2"/>
        <v>＼</v>
      </c>
      <c r="S5" s="209" t="str">
        <f>IF(BH5="","",BH5)</f>
        <v>＼</v>
      </c>
      <c r="T5" s="179"/>
      <c r="AR5" s="3" t="str">
        <f>IF(OR(AR4=6,AR4=7,AR4=8),"＼","")</f>
        <v/>
      </c>
      <c r="AS5" s="3" t="str">
        <f t="shared" ref="AS5:BU5" si="3">IF(OR(AS4=6,AS4=7,AS4=8),"＼","")</f>
        <v>＼</v>
      </c>
      <c r="AT5" s="3" t="str">
        <f t="shared" si="3"/>
        <v>＼</v>
      </c>
      <c r="AU5" s="3" t="str">
        <f t="shared" si="3"/>
        <v/>
      </c>
      <c r="AV5" s="3" t="str">
        <f t="shared" si="3"/>
        <v/>
      </c>
      <c r="AW5" s="3" t="str">
        <f t="shared" si="3"/>
        <v/>
      </c>
      <c r="AX5" s="3" t="str">
        <f t="shared" si="3"/>
        <v/>
      </c>
      <c r="AY5" s="3" t="str">
        <f t="shared" si="3"/>
        <v/>
      </c>
      <c r="AZ5" s="3" t="str">
        <f t="shared" si="3"/>
        <v/>
      </c>
      <c r="BA5" s="3" t="str">
        <f t="shared" si="3"/>
        <v>＼</v>
      </c>
      <c r="BB5" s="3" t="str">
        <f t="shared" si="3"/>
        <v/>
      </c>
      <c r="BC5" s="3" t="str">
        <f t="shared" si="3"/>
        <v/>
      </c>
      <c r="BD5" s="3" t="str">
        <f t="shared" si="3"/>
        <v/>
      </c>
      <c r="BE5" s="3" t="str">
        <f t="shared" si="3"/>
        <v/>
      </c>
      <c r="BF5" s="3" t="str">
        <f t="shared" si="3"/>
        <v/>
      </c>
      <c r="BG5" s="3" t="str">
        <f t="shared" si="3"/>
        <v>＼</v>
      </c>
      <c r="BH5" s="3" t="str">
        <f t="shared" si="3"/>
        <v>＼</v>
      </c>
      <c r="BI5" s="3" t="str">
        <f t="shared" si="3"/>
        <v/>
      </c>
      <c r="BJ5" s="3" t="str">
        <f t="shared" si="3"/>
        <v/>
      </c>
      <c r="BK5" s="3" t="str">
        <f t="shared" si="3"/>
        <v/>
      </c>
      <c r="BL5" s="3" t="str">
        <f t="shared" si="3"/>
        <v/>
      </c>
      <c r="BM5" s="3" t="str">
        <f t="shared" si="3"/>
        <v/>
      </c>
      <c r="BN5" s="3" t="str">
        <f t="shared" si="3"/>
        <v>＼</v>
      </c>
      <c r="BO5" s="3" t="str">
        <f t="shared" si="3"/>
        <v>＼</v>
      </c>
      <c r="BP5" s="3" t="str">
        <f t="shared" si="3"/>
        <v/>
      </c>
      <c r="BQ5" s="3" t="str">
        <f t="shared" si="3"/>
        <v/>
      </c>
      <c r="BR5" s="3" t="str">
        <f t="shared" si="3"/>
        <v/>
      </c>
      <c r="BS5" s="3" t="str">
        <f t="shared" si="3"/>
        <v/>
      </c>
      <c r="BT5" s="3" t="str">
        <f t="shared" si="3"/>
        <v>＼</v>
      </c>
      <c r="BU5" s="3" t="str">
        <f t="shared" si="3"/>
        <v>＼</v>
      </c>
      <c r="BW5" s="3" t="s">
        <v>3</v>
      </c>
    </row>
    <row r="6" spans="1:75" ht="14.25" customHeight="1">
      <c r="A6" s="159"/>
      <c r="B6" s="168"/>
      <c r="C6" s="199">
        <f>S3+1</f>
        <v>42478</v>
      </c>
      <c r="D6" s="199">
        <f t="shared" ref="D6:O6" si="4">C6+1</f>
        <v>42479</v>
      </c>
      <c r="E6" s="199">
        <f t="shared" si="4"/>
        <v>42480</v>
      </c>
      <c r="F6" s="199">
        <f t="shared" si="4"/>
        <v>42481</v>
      </c>
      <c r="G6" s="199">
        <f t="shared" si="4"/>
        <v>42482</v>
      </c>
      <c r="H6" s="199">
        <f t="shared" si="4"/>
        <v>42483</v>
      </c>
      <c r="I6" s="199">
        <f t="shared" si="4"/>
        <v>42484</v>
      </c>
      <c r="J6" s="199">
        <f t="shared" si="4"/>
        <v>42485</v>
      </c>
      <c r="K6" s="199">
        <f t="shared" si="4"/>
        <v>42486</v>
      </c>
      <c r="L6" s="199">
        <f t="shared" si="4"/>
        <v>42487</v>
      </c>
      <c r="M6" s="199">
        <f t="shared" si="4"/>
        <v>42488</v>
      </c>
      <c r="N6" s="199">
        <f t="shared" si="4"/>
        <v>42489</v>
      </c>
      <c r="O6" s="199">
        <f t="shared" si="4"/>
        <v>42490</v>
      </c>
      <c r="P6" s="216"/>
      <c r="Q6" s="264" t="s">
        <v>4</v>
      </c>
      <c r="R6" s="265" t="s">
        <v>158</v>
      </c>
      <c r="S6" s="266" t="s">
        <v>6</v>
      </c>
      <c r="T6" s="267" t="s">
        <v>7</v>
      </c>
      <c r="V6" s="167"/>
      <c r="W6" s="167"/>
      <c r="X6" s="167"/>
      <c r="Y6" s="167"/>
      <c r="Z6" s="167"/>
      <c r="AA6" s="167"/>
      <c r="AB6" s="167"/>
      <c r="AC6" s="167"/>
      <c r="AD6" s="167"/>
      <c r="AE6" s="167"/>
      <c r="AF6" s="167"/>
      <c r="AG6" s="167"/>
      <c r="AH6" s="169"/>
      <c r="AI6" s="169"/>
      <c r="AJ6" s="169"/>
      <c r="AK6" s="169"/>
      <c r="BW6" s="3"/>
    </row>
    <row r="7" spans="1:75" ht="14.25" customHeight="1">
      <c r="A7" s="159"/>
      <c r="B7" s="168"/>
      <c r="C7" s="200">
        <f t="shared" ref="C7:O7" si="5">C6</f>
        <v>42478</v>
      </c>
      <c r="D7" s="200">
        <f t="shared" si="5"/>
        <v>42479</v>
      </c>
      <c r="E7" s="200">
        <f t="shared" si="5"/>
        <v>42480</v>
      </c>
      <c r="F7" s="200">
        <f t="shared" si="5"/>
        <v>42481</v>
      </c>
      <c r="G7" s="200">
        <f t="shared" si="5"/>
        <v>42482</v>
      </c>
      <c r="H7" s="200">
        <f t="shared" si="5"/>
        <v>42483</v>
      </c>
      <c r="I7" s="200">
        <f t="shared" si="5"/>
        <v>42484</v>
      </c>
      <c r="J7" s="200">
        <f t="shared" si="5"/>
        <v>42485</v>
      </c>
      <c r="K7" s="200">
        <f t="shared" si="5"/>
        <v>42486</v>
      </c>
      <c r="L7" s="200">
        <f t="shared" si="5"/>
        <v>42487</v>
      </c>
      <c r="M7" s="200">
        <f t="shared" si="5"/>
        <v>42488</v>
      </c>
      <c r="N7" s="200">
        <f t="shared" si="5"/>
        <v>42489</v>
      </c>
      <c r="O7" s="200">
        <f t="shared" si="5"/>
        <v>42490</v>
      </c>
      <c r="P7" s="206"/>
      <c r="Q7" s="264"/>
      <c r="R7" s="265"/>
      <c r="S7" s="266"/>
      <c r="T7" s="268"/>
      <c r="V7" s="167"/>
      <c r="W7" s="167"/>
      <c r="X7" s="167"/>
      <c r="Y7" s="167"/>
      <c r="Z7" s="167"/>
      <c r="AA7" s="167"/>
      <c r="AB7" s="167"/>
      <c r="AC7" s="167"/>
      <c r="AD7" s="167"/>
      <c r="AE7" s="167"/>
      <c r="AF7" s="167"/>
      <c r="AG7" s="167"/>
      <c r="AH7" s="169"/>
      <c r="AI7" s="169"/>
      <c r="AJ7" s="169"/>
      <c r="AK7" s="169"/>
      <c r="BW7" s="3"/>
    </row>
    <row r="8" spans="1:75" ht="37.5" customHeight="1" thickBot="1">
      <c r="A8" s="159"/>
      <c r="B8" s="168"/>
      <c r="C8" s="201" t="str">
        <f t="shared" ref="C8:P8" si="6">IF(BI5="","",BI5)</f>
        <v/>
      </c>
      <c r="D8" s="201" t="str">
        <f t="shared" si="6"/>
        <v/>
      </c>
      <c r="E8" s="201" t="str">
        <f t="shared" si="6"/>
        <v/>
      </c>
      <c r="F8" s="201" t="str">
        <f t="shared" si="6"/>
        <v/>
      </c>
      <c r="G8" s="201" t="str">
        <f t="shared" si="6"/>
        <v/>
      </c>
      <c r="H8" s="201" t="str">
        <f t="shared" si="6"/>
        <v>＼</v>
      </c>
      <c r="I8" s="201" t="str">
        <f t="shared" si="6"/>
        <v>＼</v>
      </c>
      <c r="J8" s="201" t="str">
        <f t="shared" si="6"/>
        <v/>
      </c>
      <c r="K8" s="201" t="str">
        <f t="shared" si="6"/>
        <v/>
      </c>
      <c r="L8" s="201" t="str">
        <f t="shared" si="6"/>
        <v/>
      </c>
      <c r="M8" s="201" t="str">
        <f t="shared" si="6"/>
        <v/>
      </c>
      <c r="N8" s="201" t="str">
        <f t="shared" si="6"/>
        <v>＼</v>
      </c>
      <c r="O8" s="201" t="str">
        <f t="shared" si="6"/>
        <v>＼</v>
      </c>
      <c r="P8" s="217" t="str">
        <f t="shared" si="6"/>
        <v/>
      </c>
      <c r="Q8" s="212"/>
      <c r="R8" s="78"/>
      <c r="S8" s="78"/>
      <c r="T8" s="181"/>
      <c r="V8" s="167"/>
      <c r="W8" s="167"/>
      <c r="X8" s="167"/>
      <c r="Y8" s="167"/>
      <c r="Z8" s="167"/>
      <c r="AA8" s="167"/>
      <c r="AB8" s="167"/>
      <c r="AC8" s="167"/>
      <c r="AD8" s="167"/>
      <c r="AE8" s="167"/>
      <c r="AF8" s="167"/>
      <c r="AG8" s="167"/>
      <c r="AH8" s="169"/>
      <c r="AI8" s="169"/>
      <c r="AJ8" s="169"/>
      <c r="AK8" s="169"/>
      <c r="AN8" s="228" t="s">
        <v>160</v>
      </c>
      <c r="BW8" s="3"/>
    </row>
    <row r="9" spans="1:75" ht="14.25" customHeight="1">
      <c r="A9" s="175"/>
      <c r="B9" s="172"/>
      <c r="C9" s="192">
        <f>DATE($AU$2,A10,1)</f>
        <v>42491</v>
      </c>
      <c r="D9" s="192">
        <f t="shared" ref="D9:S9" si="7">C9+1</f>
        <v>42492</v>
      </c>
      <c r="E9" s="192">
        <f t="shared" si="7"/>
        <v>42493</v>
      </c>
      <c r="F9" s="192">
        <f t="shared" si="7"/>
        <v>42494</v>
      </c>
      <c r="G9" s="192">
        <f t="shared" si="7"/>
        <v>42495</v>
      </c>
      <c r="H9" s="192">
        <f t="shared" si="7"/>
        <v>42496</v>
      </c>
      <c r="I9" s="192">
        <f t="shared" si="7"/>
        <v>42497</v>
      </c>
      <c r="J9" s="192">
        <f t="shared" si="7"/>
        <v>42498</v>
      </c>
      <c r="K9" s="192">
        <f t="shared" si="7"/>
        <v>42499</v>
      </c>
      <c r="L9" s="192">
        <f t="shared" si="7"/>
        <v>42500</v>
      </c>
      <c r="M9" s="192">
        <f t="shared" si="7"/>
        <v>42501</v>
      </c>
      <c r="N9" s="192">
        <f t="shared" si="7"/>
        <v>42502</v>
      </c>
      <c r="O9" s="192">
        <f t="shared" si="7"/>
        <v>42503</v>
      </c>
      <c r="P9" s="193">
        <f t="shared" si="7"/>
        <v>42504</v>
      </c>
      <c r="Q9" s="210">
        <f t="shared" si="7"/>
        <v>42505</v>
      </c>
      <c r="R9" s="192">
        <f t="shared" si="7"/>
        <v>42506</v>
      </c>
      <c r="S9" s="182">
        <f t="shared" si="7"/>
        <v>42507</v>
      </c>
      <c r="T9" s="179"/>
      <c r="AH9" s="170"/>
      <c r="AI9" s="170"/>
      <c r="AJ9" s="170"/>
      <c r="AK9" s="169"/>
      <c r="AR9" s="3">
        <f>COUNTIF(祝祭日!$C$5:$C$61,C9)</f>
        <v>0</v>
      </c>
      <c r="AS9" s="3">
        <f>COUNTIF(祝祭日!$C$5:$C$61,D9)</f>
        <v>0</v>
      </c>
      <c r="AT9" s="3">
        <f>COUNTIF(祝祭日!$C$5:$C$61,E9)</f>
        <v>1</v>
      </c>
      <c r="AU9" s="3">
        <f>COUNTIF(祝祭日!$C$5:$C$61,F9)</f>
        <v>1</v>
      </c>
      <c r="AV9" s="3">
        <f>COUNTIF(祝祭日!$C$5:$C$61,G9)</f>
        <v>1</v>
      </c>
      <c r="AW9" s="3">
        <f>COUNTIF(祝祭日!$C$5:$C$61,H9)</f>
        <v>0</v>
      </c>
      <c r="AX9" s="3">
        <f>COUNTIF(祝祭日!$C$5:$C$61,I9)</f>
        <v>0</v>
      </c>
      <c r="AY9" s="3">
        <f>COUNTIF(祝祭日!$C$5:$C$61,J9)</f>
        <v>0</v>
      </c>
      <c r="AZ9" s="3">
        <f>COUNTIF(祝祭日!$C$5:$C$61,K9)</f>
        <v>0</v>
      </c>
      <c r="BA9" s="3">
        <f>COUNTIF(祝祭日!$C$5:$C$61,L9)</f>
        <v>0</v>
      </c>
      <c r="BB9" s="3">
        <f>COUNTIF(祝祭日!$C$5:$C$61,M9)</f>
        <v>0</v>
      </c>
      <c r="BC9" s="3">
        <f>COUNTIF(祝祭日!$C$5:$C$61,N9)</f>
        <v>0</v>
      </c>
      <c r="BD9" s="3">
        <f>COUNTIF(祝祭日!$C$5:$C$61,O9)</f>
        <v>0</v>
      </c>
      <c r="BE9" s="3">
        <f>COUNTIF(祝祭日!$C$5:$C$61,P9)</f>
        <v>0</v>
      </c>
      <c r="BF9" s="3">
        <f>COUNTIF(祝祭日!$C$5:$C$61,Q9)</f>
        <v>0</v>
      </c>
      <c r="BG9" s="3">
        <f>COUNTIF(祝祭日!$C$5:$C$61,R9)</f>
        <v>0</v>
      </c>
      <c r="BH9" s="3">
        <f>COUNTIF(祝祭日!$C$5:$C$61,S9)</f>
        <v>0</v>
      </c>
      <c r="BI9" s="3">
        <f>COUNTIF(祝祭日!$C$5:$C$61,C12)</f>
        <v>0</v>
      </c>
      <c r="BJ9" s="3">
        <f>COUNTIF(祝祭日!$C$5:$C$61,D12)</f>
        <v>0</v>
      </c>
      <c r="BK9" s="3">
        <f>COUNTIF(祝祭日!$C$5:$C$61,E12)</f>
        <v>0</v>
      </c>
      <c r="BL9" s="3">
        <f>COUNTIF(祝祭日!$C$5:$C$61,F12)</f>
        <v>0</v>
      </c>
      <c r="BM9" s="3">
        <f>COUNTIF(祝祭日!$C$5:$C$61,G12)</f>
        <v>0</v>
      </c>
      <c r="BN9" s="3">
        <f>COUNTIF(祝祭日!$C$5:$C$61,H12)</f>
        <v>0</v>
      </c>
      <c r="BO9" s="3">
        <f>COUNTIF(祝祭日!$C$5:$C$61,I12)</f>
        <v>0</v>
      </c>
      <c r="BP9" s="3">
        <f>COUNTIF(祝祭日!$C$5:$C$61,J12)</f>
        <v>0</v>
      </c>
      <c r="BQ9" s="3">
        <f>COUNTIF(祝祭日!$C$5:$C$61,K12)</f>
        <v>0</v>
      </c>
      <c r="BR9" s="3">
        <f>COUNTIF(祝祭日!$C$5:$C$61,L12)</f>
        <v>0</v>
      </c>
      <c r="BS9" s="3">
        <f>COUNTIF(祝祭日!$C$5:$C$61,M12)</f>
        <v>0</v>
      </c>
      <c r="BT9" s="3">
        <f>COUNTIF(祝祭日!$C$5:$C$61,N12)</f>
        <v>0</v>
      </c>
      <c r="BU9" s="3">
        <f>COUNTIF(祝祭日!$C$5:$C$61,O12)</f>
        <v>0</v>
      </c>
      <c r="BV9" s="3">
        <f>COUNTIF(祝祭日!$C$5:$C$61,P12)</f>
        <v>0</v>
      </c>
    </row>
    <row r="10" spans="1:75" ht="14.25" customHeight="1">
      <c r="A10" s="245">
        <v>5</v>
      </c>
      <c r="B10" s="271" t="s">
        <v>2</v>
      </c>
      <c r="C10" s="195">
        <f t="shared" ref="C10:S10" si="8">C9</f>
        <v>42491</v>
      </c>
      <c r="D10" s="195">
        <f t="shared" si="8"/>
        <v>42492</v>
      </c>
      <c r="E10" s="195">
        <f t="shared" si="8"/>
        <v>42493</v>
      </c>
      <c r="F10" s="195">
        <f t="shared" si="8"/>
        <v>42494</v>
      </c>
      <c r="G10" s="195">
        <f t="shared" si="8"/>
        <v>42495</v>
      </c>
      <c r="H10" s="195">
        <f t="shared" si="8"/>
        <v>42496</v>
      </c>
      <c r="I10" s="195">
        <f t="shared" si="8"/>
        <v>42497</v>
      </c>
      <c r="J10" s="195">
        <f t="shared" si="8"/>
        <v>42498</v>
      </c>
      <c r="K10" s="195">
        <f t="shared" si="8"/>
        <v>42499</v>
      </c>
      <c r="L10" s="195">
        <f t="shared" si="8"/>
        <v>42500</v>
      </c>
      <c r="M10" s="195">
        <f t="shared" si="8"/>
        <v>42501</v>
      </c>
      <c r="N10" s="195">
        <f t="shared" si="8"/>
        <v>42502</v>
      </c>
      <c r="O10" s="195">
        <f t="shared" si="8"/>
        <v>42503</v>
      </c>
      <c r="P10" s="196">
        <f t="shared" si="8"/>
        <v>42504</v>
      </c>
      <c r="Q10" s="211">
        <f t="shared" si="8"/>
        <v>42505</v>
      </c>
      <c r="R10" s="195">
        <f t="shared" si="8"/>
        <v>42506</v>
      </c>
      <c r="S10" s="184">
        <f t="shared" si="8"/>
        <v>42507</v>
      </c>
      <c r="T10" s="179"/>
      <c r="AH10" s="170"/>
      <c r="AI10" s="170"/>
      <c r="AJ10" s="170"/>
      <c r="AK10" s="169"/>
      <c r="AO10" s="4"/>
      <c r="AP10" s="4"/>
      <c r="AR10" s="3">
        <f>IF(AR9&gt;0,8,IF(COUNTIF(memo!$T$9:$T$44,C9)&gt;0,0.5,WEEKDAY(C9,2)))</f>
        <v>7</v>
      </c>
      <c r="AS10" s="3">
        <f>IF(AS9&gt;0,8,IF(COUNTIF(memo!$T$9:$T$44,D9)&gt;0,0.5,WEEKDAY(D9,2)))</f>
        <v>1</v>
      </c>
      <c r="AT10" s="3">
        <f>IF(AT9&gt;0,8,IF(COUNTIF(memo!$T$9:$T$44,E9)&gt;0,0.5,WEEKDAY(E9,2)))</f>
        <v>8</v>
      </c>
      <c r="AU10" s="3">
        <f>IF(AU9&gt;0,8,IF(COUNTIF(memo!$T$9:$T$44,F9)&gt;0,0.5,WEEKDAY(F9,2)))</f>
        <v>8</v>
      </c>
      <c r="AV10" s="3">
        <f>IF(AV9&gt;0,8,IF(COUNTIF(memo!$T$9:$T$44,G9)&gt;0,0.5,WEEKDAY(G9,2)))</f>
        <v>8</v>
      </c>
      <c r="AW10" s="3">
        <f>IF(AW9&gt;0,8,IF(COUNTIF(memo!$T$9:$T$44,H9)&gt;0,0.5,WEEKDAY(H9,2)))</f>
        <v>5</v>
      </c>
      <c r="AX10" s="3">
        <f>IF(AX9&gt;0,8,IF(COUNTIF(memo!$T$9:$T$44,I9)&gt;0,0.5,WEEKDAY(I9,2)))</f>
        <v>6</v>
      </c>
      <c r="AY10" s="3">
        <f>IF(AY9&gt;0,8,IF(COUNTIF(memo!$T$9:$T$44,J9)&gt;0,0.5,WEEKDAY(J9,2)))</f>
        <v>7</v>
      </c>
      <c r="AZ10" s="3">
        <f>IF(AZ9&gt;0,8,IF(COUNTIF(memo!$T$9:$T$44,K9)&gt;0,0.5,WEEKDAY(K9,2)))</f>
        <v>1</v>
      </c>
      <c r="BA10" s="3">
        <f>IF(BA9&gt;0,8,IF(COUNTIF(memo!$T$9:$T$44,L9)&gt;0,0.5,WEEKDAY(L9,2)))</f>
        <v>2</v>
      </c>
      <c r="BB10" s="3">
        <f>IF(BB9&gt;0,8,IF(COUNTIF(memo!$T$9:$T$44,M9)&gt;0,0.5,WEEKDAY(M9,2)))</f>
        <v>3</v>
      </c>
      <c r="BC10" s="3">
        <f>IF(BC9&gt;0,8,IF(COUNTIF(memo!$T$9:$T$44,N9)&gt;0,0.5,WEEKDAY(N9,2)))</f>
        <v>4</v>
      </c>
      <c r="BD10" s="3">
        <f>IF(BD9&gt;0,8,IF(COUNTIF(memo!$T$9:$T$44,O9)&gt;0,0.5,WEEKDAY(O9,2)))</f>
        <v>5</v>
      </c>
      <c r="BE10" s="3">
        <f>IF(BE9&gt;0,8,IF(COUNTIF(memo!$T$9:$T$44,P9)&gt;0,0.5,WEEKDAY(P9,2)))</f>
        <v>6</v>
      </c>
      <c r="BF10" s="3">
        <f>IF(BF9&gt;0,8,IF(COUNTIF(memo!$T$9:$T$44,Q9)&gt;0,0.5,WEEKDAY(Q9,2)))</f>
        <v>7</v>
      </c>
      <c r="BG10" s="3">
        <f>IF(BG9&gt;0,8,IF(COUNTIF(memo!$T$9:$T$44,R9)&gt;0,0.5,WEEKDAY(R9,2)))</f>
        <v>1</v>
      </c>
      <c r="BH10" s="3">
        <f>IF(BH9&gt;0,8,IF(COUNTIF(memo!$T$9:$T$44,S9)&gt;0,0.5,WEEKDAY(S9,2)))</f>
        <v>2</v>
      </c>
      <c r="BI10" s="3">
        <f>IF(BI9&gt;0,8,IF(COUNTIF(memo!$T$9:$T$44,C12)&gt;0,0.5,WEEKDAY(C12,2)))</f>
        <v>3</v>
      </c>
      <c r="BJ10" s="3">
        <f>IF(BJ9&gt;0,8,IF(COUNTIF(memo!$T$9:$T$44,D12)&gt;0,0.5,WEEKDAY(D12,2)))</f>
        <v>4</v>
      </c>
      <c r="BK10" s="3">
        <f>IF(BK9&gt;0,8,IF(COUNTIF(memo!$T$9:$T$44,E12)&gt;0,0.5,WEEKDAY(E12,2)))</f>
        <v>5</v>
      </c>
      <c r="BL10" s="3">
        <f>IF(BL9&gt;0,8,IF(COUNTIF(memo!$T$9:$T$44,F12)&gt;0,0.5,WEEKDAY(F12,2)))</f>
        <v>6</v>
      </c>
      <c r="BM10" s="3">
        <f>IF(BM9&gt;0,8,IF(COUNTIF(memo!$T$9:$T$44,G12)&gt;0,0.5,WEEKDAY(G12,2)))</f>
        <v>7</v>
      </c>
      <c r="BN10" s="3">
        <f>IF(BN9&gt;0,8,IF(COUNTIF(memo!$T$9:$T$44,H12)&gt;0,0.5,WEEKDAY(H12,2)))</f>
        <v>1</v>
      </c>
      <c r="BO10" s="3">
        <f>IF(BO9&gt;0,8,IF(COUNTIF(memo!$T$9:$T$44,I12)&gt;0,0.5,WEEKDAY(I12,2)))</f>
        <v>2</v>
      </c>
      <c r="BP10" s="3">
        <f>IF(BP9&gt;0,8,IF(COUNTIF(memo!$T$9:$T$44,J12)&gt;0,0.5,WEEKDAY(J12,2)))</f>
        <v>3</v>
      </c>
      <c r="BQ10" s="3">
        <f>IF(BQ9&gt;0,8,IF(COUNTIF(memo!$T$9:$T$44,K12)&gt;0,0.5,WEEKDAY(K12,2)))</f>
        <v>4</v>
      </c>
      <c r="BR10" s="3">
        <f>IF(BR9&gt;0,8,IF(COUNTIF(memo!$T$9:$T$44,L12)&gt;0,0.5,WEEKDAY(L12,2)))</f>
        <v>5</v>
      </c>
      <c r="BS10" s="3">
        <f>IF(BS9&gt;0,8,IF(COUNTIF(memo!$T$9:$T$44,M12)&gt;0,0.5,WEEKDAY(M12,2)))</f>
        <v>6</v>
      </c>
      <c r="BT10" s="3">
        <f>IF(BT9&gt;0,8,IF(COUNTIF(memo!$T$9:$T$44,N12)&gt;0,0.5,WEEKDAY(N12,2)))</f>
        <v>7</v>
      </c>
      <c r="BU10" s="3">
        <f>IF(BU9&gt;0,8,IF(COUNTIF(memo!$T$9:$T$44,O12)&gt;0,0.5,WEEKDAY(O12,2)))</f>
        <v>1</v>
      </c>
      <c r="BV10" s="3">
        <f>IF(BV9&gt;0,8,IF(COUNTIF(memo!$T$9:$T$44,P12)&gt;0,0.5,WEEKDAY(P12,2)))</f>
        <v>2</v>
      </c>
    </row>
    <row r="11" spans="1:75" ht="37.5" customHeight="1" thickBot="1">
      <c r="A11" s="245"/>
      <c r="B11" s="271"/>
      <c r="C11" s="197" t="str">
        <f>IF(AR11="","",AR11)</f>
        <v>＼</v>
      </c>
      <c r="D11" s="197" t="str">
        <f t="shared" ref="D11:S11" si="9">IF(AS11="","",AS11)</f>
        <v/>
      </c>
      <c r="E11" s="197" t="str">
        <f t="shared" si="9"/>
        <v>＼</v>
      </c>
      <c r="F11" s="197" t="str">
        <f t="shared" si="9"/>
        <v>＼</v>
      </c>
      <c r="G11" s="197" t="str">
        <f t="shared" si="9"/>
        <v>＼</v>
      </c>
      <c r="H11" s="197" t="str">
        <f t="shared" si="9"/>
        <v/>
      </c>
      <c r="I11" s="197" t="str">
        <f t="shared" si="9"/>
        <v>＼</v>
      </c>
      <c r="J11" s="197" t="str">
        <f t="shared" si="9"/>
        <v>＼</v>
      </c>
      <c r="K11" s="197" t="str">
        <f t="shared" si="9"/>
        <v/>
      </c>
      <c r="L11" s="197" t="str">
        <f t="shared" si="9"/>
        <v/>
      </c>
      <c r="M11" s="197" t="str">
        <f t="shared" si="9"/>
        <v/>
      </c>
      <c r="N11" s="197" t="str">
        <f t="shared" si="9"/>
        <v/>
      </c>
      <c r="O11" s="197" t="str">
        <f t="shared" si="9"/>
        <v/>
      </c>
      <c r="P11" s="198" t="str">
        <f t="shared" si="9"/>
        <v>＼</v>
      </c>
      <c r="Q11" s="213" t="str">
        <f t="shared" si="9"/>
        <v>＼</v>
      </c>
      <c r="R11" s="197" t="str">
        <f t="shared" si="9"/>
        <v/>
      </c>
      <c r="S11" s="185" t="str">
        <f t="shared" si="9"/>
        <v/>
      </c>
      <c r="T11" s="180"/>
      <c r="AH11" s="169"/>
      <c r="AI11" s="169"/>
      <c r="AJ11" s="169"/>
      <c r="AK11" s="169"/>
      <c r="AO11" s="4"/>
      <c r="AP11" s="4"/>
      <c r="AR11" s="3" t="str">
        <f>IF(OR(AR10=6,AR10=7,AR10=8),"＼","")</f>
        <v>＼</v>
      </c>
      <c r="AS11" s="3" t="str">
        <f t="shared" ref="AS11:BV11" si="10">IF(OR(AS10=6,AS10=7,AS10=8),"＼","")</f>
        <v/>
      </c>
      <c r="AT11" s="3" t="str">
        <f t="shared" si="10"/>
        <v>＼</v>
      </c>
      <c r="AU11" s="3" t="str">
        <f t="shared" si="10"/>
        <v>＼</v>
      </c>
      <c r="AV11" s="3" t="str">
        <f t="shared" si="10"/>
        <v>＼</v>
      </c>
      <c r="AW11" s="3" t="str">
        <f t="shared" si="10"/>
        <v/>
      </c>
      <c r="AX11" s="3" t="str">
        <f t="shared" si="10"/>
        <v>＼</v>
      </c>
      <c r="AY11" s="3" t="str">
        <f t="shared" si="10"/>
        <v>＼</v>
      </c>
      <c r="AZ11" s="3" t="str">
        <f t="shared" si="10"/>
        <v/>
      </c>
      <c r="BA11" s="3" t="str">
        <f t="shared" si="10"/>
        <v/>
      </c>
      <c r="BB11" s="3" t="str">
        <f t="shared" si="10"/>
        <v/>
      </c>
      <c r="BC11" s="3" t="str">
        <f t="shared" si="10"/>
        <v/>
      </c>
      <c r="BD11" s="3" t="str">
        <f t="shared" si="10"/>
        <v/>
      </c>
      <c r="BE11" s="3" t="str">
        <f t="shared" si="10"/>
        <v>＼</v>
      </c>
      <c r="BF11" s="3" t="str">
        <f t="shared" si="10"/>
        <v>＼</v>
      </c>
      <c r="BG11" s="3" t="str">
        <f t="shared" si="10"/>
        <v/>
      </c>
      <c r="BH11" s="3" t="str">
        <f t="shared" si="10"/>
        <v/>
      </c>
      <c r="BI11" s="3" t="str">
        <f t="shared" si="10"/>
        <v/>
      </c>
      <c r="BJ11" s="3" t="str">
        <f t="shared" si="10"/>
        <v/>
      </c>
      <c r="BK11" s="3" t="str">
        <f t="shared" si="10"/>
        <v/>
      </c>
      <c r="BL11" s="3" t="str">
        <f t="shared" si="10"/>
        <v>＼</v>
      </c>
      <c r="BM11" s="3" t="str">
        <f t="shared" si="10"/>
        <v>＼</v>
      </c>
      <c r="BN11" s="3" t="str">
        <f t="shared" si="10"/>
        <v/>
      </c>
      <c r="BO11" s="3" t="str">
        <f t="shared" si="10"/>
        <v/>
      </c>
      <c r="BP11" s="3" t="str">
        <f t="shared" si="10"/>
        <v/>
      </c>
      <c r="BQ11" s="3" t="str">
        <f t="shared" si="10"/>
        <v/>
      </c>
      <c r="BR11" s="3" t="str">
        <f t="shared" si="10"/>
        <v/>
      </c>
      <c r="BS11" s="3" t="str">
        <f t="shared" si="10"/>
        <v>＼</v>
      </c>
      <c r="BT11" s="3" t="str">
        <f t="shared" si="10"/>
        <v>＼</v>
      </c>
      <c r="BU11" s="3" t="str">
        <f t="shared" si="10"/>
        <v/>
      </c>
      <c r="BV11" s="3" t="str">
        <f t="shared" si="10"/>
        <v/>
      </c>
    </row>
    <row r="12" spans="1:75" ht="14.25" customHeight="1">
      <c r="A12" s="159"/>
      <c r="B12" s="168"/>
      <c r="C12" s="199">
        <f>S9+1</f>
        <v>42508</v>
      </c>
      <c r="D12" s="199">
        <f t="shared" ref="D12:P12" si="11">C12+1</f>
        <v>42509</v>
      </c>
      <c r="E12" s="199">
        <f t="shared" si="11"/>
        <v>42510</v>
      </c>
      <c r="F12" s="199">
        <f t="shared" si="11"/>
        <v>42511</v>
      </c>
      <c r="G12" s="199">
        <f t="shared" si="11"/>
        <v>42512</v>
      </c>
      <c r="H12" s="199">
        <f t="shared" si="11"/>
        <v>42513</v>
      </c>
      <c r="I12" s="199">
        <f t="shared" si="11"/>
        <v>42514</v>
      </c>
      <c r="J12" s="199">
        <f t="shared" si="11"/>
        <v>42515</v>
      </c>
      <c r="K12" s="199">
        <f t="shared" si="11"/>
        <v>42516</v>
      </c>
      <c r="L12" s="199">
        <f t="shared" si="11"/>
        <v>42517</v>
      </c>
      <c r="M12" s="199">
        <f t="shared" si="11"/>
        <v>42518</v>
      </c>
      <c r="N12" s="199">
        <f t="shared" si="11"/>
        <v>42519</v>
      </c>
      <c r="O12" s="199">
        <f t="shared" si="11"/>
        <v>42520</v>
      </c>
      <c r="P12" s="218">
        <f t="shared" si="11"/>
        <v>42521</v>
      </c>
      <c r="Q12" s="264" t="s">
        <v>4</v>
      </c>
      <c r="R12" s="265" t="s">
        <v>158</v>
      </c>
      <c r="S12" s="266" t="s">
        <v>6</v>
      </c>
      <c r="T12" s="267" t="s">
        <v>7</v>
      </c>
      <c r="U12" s="167"/>
      <c r="V12" s="167"/>
      <c r="W12" s="167"/>
      <c r="X12" s="167"/>
      <c r="Y12" s="167"/>
      <c r="Z12" s="167"/>
      <c r="AA12" s="167"/>
      <c r="AB12" s="167"/>
      <c r="AC12" s="167"/>
      <c r="AD12" s="167"/>
      <c r="AE12" s="167"/>
      <c r="AF12" s="167"/>
      <c r="AG12" s="167"/>
      <c r="AH12" s="169"/>
      <c r="AI12" s="169"/>
      <c r="AJ12" s="169"/>
      <c r="AK12" s="169"/>
      <c r="AO12" s="4"/>
      <c r="AP12" s="4"/>
    </row>
    <row r="13" spans="1:75" ht="14.25" customHeight="1">
      <c r="A13" s="159"/>
      <c r="B13" s="168"/>
      <c r="C13" s="195">
        <f t="shared" ref="C13:P13" si="12">C12</f>
        <v>42508</v>
      </c>
      <c r="D13" s="195">
        <f t="shared" si="12"/>
        <v>42509</v>
      </c>
      <c r="E13" s="195">
        <f t="shared" si="12"/>
        <v>42510</v>
      </c>
      <c r="F13" s="195">
        <f t="shared" si="12"/>
        <v>42511</v>
      </c>
      <c r="G13" s="195">
        <f t="shared" si="12"/>
        <v>42512</v>
      </c>
      <c r="H13" s="195">
        <f t="shared" si="12"/>
        <v>42513</v>
      </c>
      <c r="I13" s="195">
        <f t="shared" si="12"/>
        <v>42514</v>
      </c>
      <c r="J13" s="195">
        <f t="shared" si="12"/>
        <v>42515</v>
      </c>
      <c r="K13" s="195">
        <f t="shared" si="12"/>
        <v>42516</v>
      </c>
      <c r="L13" s="195">
        <f t="shared" si="12"/>
        <v>42517</v>
      </c>
      <c r="M13" s="195">
        <f t="shared" si="12"/>
        <v>42518</v>
      </c>
      <c r="N13" s="195">
        <f t="shared" si="12"/>
        <v>42519</v>
      </c>
      <c r="O13" s="195">
        <f t="shared" si="12"/>
        <v>42520</v>
      </c>
      <c r="P13" s="196">
        <f t="shared" si="12"/>
        <v>42521</v>
      </c>
      <c r="Q13" s="264"/>
      <c r="R13" s="265"/>
      <c r="S13" s="266"/>
      <c r="T13" s="268"/>
      <c r="U13" s="167"/>
      <c r="V13" s="167"/>
      <c r="W13" s="167"/>
      <c r="X13" s="167"/>
      <c r="Y13" s="167"/>
      <c r="Z13" s="167"/>
      <c r="AA13" s="167"/>
      <c r="AB13" s="167"/>
      <c r="AC13" s="167"/>
      <c r="AD13" s="167"/>
      <c r="AE13" s="167"/>
      <c r="AF13" s="167"/>
      <c r="AG13" s="167"/>
      <c r="AH13" s="169"/>
      <c r="AI13" s="169"/>
      <c r="AJ13" s="169"/>
      <c r="AK13" s="169"/>
      <c r="AO13" s="4"/>
      <c r="AP13" s="4"/>
    </row>
    <row r="14" spans="1:75" ht="37.5" customHeight="1" thickBot="1">
      <c r="A14" s="160"/>
      <c r="B14" s="173"/>
      <c r="C14" s="203" t="str">
        <f t="shared" ref="C14:P14" si="13">IF(BI11="","",BI11)</f>
        <v/>
      </c>
      <c r="D14" s="203" t="str">
        <f t="shared" si="13"/>
        <v/>
      </c>
      <c r="E14" s="203" t="str">
        <f t="shared" si="13"/>
        <v/>
      </c>
      <c r="F14" s="203" t="str">
        <f t="shared" si="13"/>
        <v>＼</v>
      </c>
      <c r="G14" s="203" t="str">
        <f t="shared" si="13"/>
        <v>＼</v>
      </c>
      <c r="H14" s="203" t="str">
        <f t="shared" si="13"/>
        <v/>
      </c>
      <c r="I14" s="203" t="str">
        <f t="shared" si="13"/>
        <v/>
      </c>
      <c r="J14" s="203" t="str">
        <f t="shared" si="13"/>
        <v/>
      </c>
      <c r="K14" s="203" t="str">
        <f t="shared" si="13"/>
        <v/>
      </c>
      <c r="L14" s="203" t="str">
        <f t="shared" si="13"/>
        <v/>
      </c>
      <c r="M14" s="203" t="str">
        <f t="shared" si="13"/>
        <v>＼</v>
      </c>
      <c r="N14" s="203" t="str">
        <f t="shared" si="13"/>
        <v>＼</v>
      </c>
      <c r="O14" s="203" t="str">
        <f t="shared" si="13"/>
        <v/>
      </c>
      <c r="P14" s="217" t="str">
        <f t="shared" si="13"/>
        <v/>
      </c>
      <c r="Q14" s="212"/>
      <c r="R14" s="78"/>
      <c r="S14" s="78"/>
      <c r="T14" s="181"/>
      <c r="U14" s="167"/>
      <c r="V14" s="167"/>
      <c r="W14" s="167"/>
      <c r="X14" s="167"/>
      <c r="Y14" s="167"/>
      <c r="Z14" s="167"/>
      <c r="AA14" s="167"/>
      <c r="AB14" s="167"/>
      <c r="AC14" s="167"/>
      <c r="AD14" s="167"/>
      <c r="AE14" s="167"/>
      <c r="AF14" s="167"/>
      <c r="AG14" s="167"/>
      <c r="AH14" s="169"/>
      <c r="AI14" s="169"/>
      <c r="AJ14" s="169"/>
      <c r="AK14" s="169"/>
      <c r="AO14" s="4"/>
      <c r="AP14" s="4"/>
    </row>
    <row r="15" spans="1:75" ht="14.25" customHeight="1">
      <c r="A15" s="175"/>
      <c r="B15" s="172"/>
      <c r="C15" s="192">
        <f>DATE($AU$2,A16,1)</f>
        <v>42522</v>
      </c>
      <c r="D15" s="192">
        <f t="shared" ref="D15:S15" si="14">C15+1</f>
        <v>42523</v>
      </c>
      <c r="E15" s="192">
        <f t="shared" si="14"/>
        <v>42524</v>
      </c>
      <c r="F15" s="192">
        <f t="shared" si="14"/>
        <v>42525</v>
      </c>
      <c r="G15" s="192">
        <f t="shared" si="14"/>
        <v>42526</v>
      </c>
      <c r="H15" s="192">
        <f t="shared" si="14"/>
        <v>42527</v>
      </c>
      <c r="I15" s="192">
        <f t="shared" si="14"/>
        <v>42528</v>
      </c>
      <c r="J15" s="192">
        <f t="shared" si="14"/>
        <v>42529</v>
      </c>
      <c r="K15" s="192">
        <f t="shared" si="14"/>
        <v>42530</v>
      </c>
      <c r="L15" s="192">
        <f t="shared" si="14"/>
        <v>42531</v>
      </c>
      <c r="M15" s="192">
        <f t="shared" si="14"/>
        <v>42532</v>
      </c>
      <c r="N15" s="192">
        <f t="shared" si="14"/>
        <v>42533</v>
      </c>
      <c r="O15" s="192">
        <f t="shared" si="14"/>
        <v>42534</v>
      </c>
      <c r="P15" s="193">
        <f t="shared" si="14"/>
        <v>42535</v>
      </c>
      <c r="Q15" s="210">
        <f t="shared" si="14"/>
        <v>42536</v>
      </c>
      <c r="R15" s="192">
        <f t="shared" si="14"/>
        <v>42537</v>
      </c>
      <c r="S15" s="186">
        <f t="shared" si="14"/>
        <v>42538</v>
      </c>
      <c r="T15" s="179"/>
      <c r="AH15" s="170"/>
      <c r="AI15" s="170"/>
      <c r="AJ15" s="170"/>
      <c r="AK15" s="169"/>
      <c r="AO15" s="4"/>
      <c r="AP15" s="4"/>
      <c r="AR15" s="3">
        <f>COUNTIF(祝祭日!$C$5:$C$61,C15)</f>
        <v>0</v>
      </c>
      <c r="AS15" s="3">
        <f>COUNTIF(祝祭日!$C$5:$C$61,D15)</f>
        <v>0</v>
      </c>
      <c r="AT15" s="3">
        <f>COUNTIF(祝祭日!$C$5:$C$61,E15)</f>
        <v>0</v>
      </c>
      <c r="AU15" s="3">
        <f>COUNTIF(祝祭日!$C$5:$C$61,F15)</f>
        <v>0</v>
      </c>
      <c r="AV15" s="3">
        <f>COUNTIF(祝祭日!$C$5:$C$61,G15)</f>
        <v>0</v>
      </c>
      <c r="AW15" s="3">
        <f>COUNTIF(祝祭日!$C$5:$C$61,H15)</f>
        <v>0</v>
      </c>
      <c r="AX15" s="3">
        <f>COUNTIF(祝祭日!$C$5:$C$61,I15)</f>
        <v>0</v>
      </c>
      <c r="AY15" s="3">
        <f>COUNTIF(祝祭日!$C$5:$C$61,J15)</f>
        <v>0</v>
      </c>
      <c r="AZ15" s="3">
        <f>COUNTIF(祝祭日!$C$5:$C$61,K15)</f>
        <v>0</v>
      </c>
      <c r="BA15" s="3">
        <f>COUNTIF(祝祭日!$C$5:$C$61,L15)</f>
        <v>0</v>
      </c>
      <c r="BB15" s="3">
        <f>COUNTIF(祝祭日!$C$5:$C$61,M15)</f>
        <v>0</v>
      </c>
      <c r="BC15" s="3">
        <f>COUNTIF(祝祭日!$C$5:$C$61,N15)</f>
        <v>0</v>
      </c>
      <c r="BD15" s="3">
        <f>COUNTIF(祝祭日!$C$5:$C$61,O15)</f>
        <v>0</v>
      </c>
      <c r="BE15" s="3">
        <f>COUNTIF(祝祭日!$C$5:$C$61,P15)</f>
        <v>0</v>
      </c>
      <c r="BF15" s="3">
        <f>COUNTIF(祝祭日!$C$5:$C$61,Q15)</f>
        <v>0</v>
      </c>
      <c r="BG15" s="3">
        <f>COUNTIF(祝祭日!$C$5:$C$61,R15)</f>
        <v>0</v>
      </c>
      <c r="BH15" s="3">
        <f>COUNTIF(祝祭日!$C$5:$C$61,S15)</f>
        <v>0</v>
      </c>
      <c r="BI15" s="3">
        <f>COUNTIF(祝祭日!$C$5:$C$61,C18)</f>
        <v>0</v>
      </c>
      <c r="BJ15" s="3">
        <f>COUNTIF(祝祭日!$C$5:$C$61,D18)</f>
        <v>0</v>
      </c>
      <c r="BK15" s="3">
        <f>COUNTIF(祝祭日!$C$5:$C$61,E18)</f>
        <v>0</v>
      </c>
      <c r="BL15" s="3">
        <f>COUNTIF(祝祭日!$C$5:$C$61,F18)</f>
        <v>0</v>
      </c>
      <c r="BM15" s="3">
        <f>COUNTIF(祝祭日!$C$5:$C$61,G18)</f>
        <v>0</v>
      </c>
      <c r="BN15" s="3">
        <f>COUNTIF(祝祭日!$C$5:$C$61,H18)</f>
        <v>0</v>
      </c>
      <c r="BO15" s="3">
        <f>COUNTIF(祝祭日!$C$5:$C$61,I18)</f>
        <v>0</v>
      </c>
      <c r="BP15" s="3">
        <f>COUNTIF(祝祭日!$C$5:$C$61,J18)</f>
        <v>0</v>
      </c>
      <c r="BQ15" s="3">
        <f>COUNTIF(祝祭日!$C$5:$C$61,K18)</f>
        <v>0</v>
      </c>
      <c r="BR15" s="3">
        <f>COUNTIF(祝祭日!$C$5:$C$61,L18)</f>
        <v>0</v>
      </c>
      <c r="BS15" s="3">
        <f>COUNTIF(祝祭日!$C$5:$C$61,M18)</f>
        <v>0</v>
      </c>
      <c r="BT15" s="3">
        <f>COUNTIF(祝祭日!$C$5:$C$61,N18)</f>
        <v>0</v>
      </c>
      <c r="BU15" s="3">
        <f>COUNTIF(祝祭日!$C$5:$C$61,O18)</f>
        <v>0</v>
      </c>
    </row>
    <row r="16" spans="1:75" ht="14.25" customHeight="1">
      <c r="A16" s="245">
        <v>6</v>
      </c>
      <c r="B16" s="271" t="s">
        <v>2</v>
      </c>
      <c r="C16" s="200">
        <f t="shared" ref="C16:S16" si="15">C15</f>
        <v>42522</v>
      </c>
      <c r="D16" s="200">
        <f t="shared" si="15"/>
        <v>42523</v>
      </c>
      <c r="E16" s="200">
        <f t="shared" si="15"/>
        <v>42524</v>
      </c>
      <c r="F16" s="200">
        <f t="shared" si="15"/>
        <v>42525</v>
      </c>
      <c r="G16" s="200">
        <f t="shared" si="15"/>
        <v>42526</v>
      </c>
      <c r="H16" s="200">
        <f t="shared" si="15"/>
        <v>42527</v>
      </c>
      <c r="I16" s="200">
        <f t="shared" si="15"/>
        <v>42528</v>
      </c>
      <c r="J16" s="200">
        <f t="shared" si="15"/>
        <v>42529</v>
      </c>
      <c r="K16" s="200">
        <f t="shared" si="15"/>
        <v>42530</v>
      </c>
      <c r="L16" s="200">
        <f t="shared" si="15"/>
        <v>42531</v>
      </c>
      <c r="M16" s="200">
        <f t="shared" si="15"/>
        <v>42532</v>
      </c>
      <c r="N16" s="200">
        <f t="shared" si="15"/>
        <v>42533</v>
      </c>
      <c r="O16" s="200">
        <f t="shared" si="15"/>
        <v>42534</v>
      </c>
      <c r="P16" s="202">
        <f t="shared" si="15"/>
        <v>42535</v>
      </c>
      <c r="Q16" s="214">
        <f t="shared" si="15"/>
        <v>42536</v>
      </c>
      <c r="R16" s="200">
        <f t="shared" si="15"/>
        <v>42537</v>
      </c>
      <c r="S16" s="187">
        <f t="shared" si="15"/>
        <v>42538</v>
      </c>
      <c r="T16" s="179"/>
      <c r="AH16" s="170"/>
      <c r="AI16" s="170"/>
      <c r="AJ16" s="170"/>
      <c r="AK16" s="169"/>
      <c r="AO16" s="4"/>
      <c r="AP16" s="4"/>
      <c r="AR16" s="3">
        <f>IF(AR15&gt;0,8,IF(COUNTIF(memo!$T$9:$T$44,C15)&gt;0,0.5,WEEKDAY(C15,2)))</f>
        <v>3</v>
      </c>
      <c r="AS16" s="3">
        <f>IF(AS15&gt;0,8,IF(COUNTIF(memo!$T$9:$T$44,D15)&gt;0,0.5,WEEKDAY(D15,2)))</f>
        <v>4</v>
      </c>
      <c r="AT16" s="3">
        <f>IF(AT15&gt;0,8,IF(COUNTIF(memo!$T$9:$T$44,E15)&gt;0,0.5,WEEKDAY(E15,2)))</f>
        <v>5</v>
      </c>
      <c r="AU16" s="3">
        <f>IF(AU15&gt;0,8,IF(COUNTIF(memo!$T$9:$T$44,F15)&gt;0,0.5,WEEKDAY(F15,2)))</f>
        <v>6</v>
      </c>
      <c r="AV16" s="3">
        <f>IF(AV15&gt;0,8,IF(COUNTIF(memo!$T$9:$T$44,G15)&gt;0,0.5,WEEKDAY(G15,2)))</f>
        <v>7</v>
      </c>
      <c r="AW16" s="3">
        <f>IF(AW15&gt;0,8,IF(COUNTIF(memo!$T$9:$T$44,H15)&gt;0,0.5,WEEKDAY(H15,2)))</f>
        <v>1</v>
      </c>
      <c r="AX16" s="3">
        <f>IF(AX15&gt;0,8,IF(COUNTIF(memo!$T$9:$T$44,I15)&gt;0,0.5,WEEKDAY(I15,2)))</f>
        <v>2</v>
      </c>
      <c r="AY16" s="3">
        <f>IF(AY15&gt;0,8,IF(COUNTIF(memo!$T$9:$T$44,J15)&gt;0,0.5,WEEKDAY(J15,2)))</f>
        <v>3</v>
      </c>
      <c r="AZ16" s="3">
        <f>IF(AZ15&gt;0,8,IF(COUNTIF(memo!$T$9:$T$44,K15)&gt;0,0.5,WEEKDAY(K15,2)))</f>
        <v>4</v>
      </c>
      <c r="BA16" s="3">
        <f>IF(BA15&gt;0,8,IF(COUNTIF(memo!$T$9:$T$44,L15)&gt;0,0.5,WEEKDAY(L15,2)))</f>
        <v>5</v>
      </c>
      <c r="BB16" s="3">
        <f>IF(BB15&gt;0,8,IF(COUNTIF(memo!$T$9:$T$44,M15)&gt;0,0.5,WEEKDAY(M15,2)))</f>
        <v>6</v>
      </c>
      <c r="BC16" s="3">
        <f>IF(BC15&gt;0,8,IF(COUNTIF(memo!$T$9:$T$44,N15)&gt;0,0.5,WEEKDAY(N15,2)))</f>
        <v>7</v>
      </c>
      <c r="BD16" s="3">
        <f>IF(BD15&gt;0,8,IF(COUNTIF(memo!$T$9:$T$44,O15)&gt;0,0.5,WEEKDAY(O15,2)))</f>
        <v>1</v>
      </c>
      <c r="BE16" s="3">
        <f>IF(BE15&gt;0,8,IF(COUNTIF(memo!$T$9:$T$44,P15)&gt;0,0.5,WEEKDAY(P15,2)))</f>
        <v>2</v>
      </c>
      <c r="BF16" s="3">
        <f>IF(BF15&gt;0,8,IF(COUNTIF(memo!$T$9:$T$44,Q15)&gt;0,0.5,WEEKDAY(Q15,2)))</f>
        <v>3</v>
      </c>
      <c r="BG16" s="3">
        <f>IF(BG15&gt;0,8,IF(COUNTIF(memo!$T$9:$T$44,R15)&gt;0,0.5,WEEKDAY(R15,2)))</f>
        <v>4</v>
      </c>
      <c r="BH16" s="3">
        <f>IF(BH15&gt;0,8,IF(COUNTIF(memo!$T$9:$T$44,S15)&gt;0,0.5,WEEKDAY(S15,2)))</f>
        <v>5</v>
      </c>
      <c r="BI16" s="3">
        <f>IF(BI15&gt;0,8,IF(COUNTIF(memo!$T$9:$T$44,C18)&gt;0,0.5,WEEKDAY(C18,2)))</f>
        <v>6</v>
      </c>
      <c r="BJ16" s="3">
        <f>IF(BJ15&gt;0,8,IF(COUNTIF(memo!$T$9:$T$44,D18)&gt;0,0.5,WEEKDAY(D18,2)))</f>
        <v>7</v>
      </c>
      <c r="BK16" s="3">
        <f>IF(BK15&gt;0,8,IF(COUNTIF(memo!$T$9:$T$44,E18)&gt;0,0.5,WEEKDAY(E18,2)))</f>
        <v>1</v>
      </c>
      <c r="BL16" s="3">
        <f>IF(BL15&gt;0,8,IF(COUNTIF(memo!$T$9:$T$44,F18)&gt;0,0.5,WEEKDAY(F18,2)))</f>
        <v>2</v>
      </c>
      <c r="BM16" s="3">
        <f>IF(BM15&gt;0,8,IF(COUNTIF(memo!$T$9:$T$44,G18)&gt;0,0.5,WEEKDAY(G18,2)))</f>
        <v>3</v>
      </c>
      <c r="BN16" s="3">
        <f>IF(BN15&gt;0,8,IF(COUNTIF(memo!$T$9:$T$44,H18)&gt;0,0.5,WEEKDAY(H18,2)))</f>
        <v>4</v>
      </c>
      <c r="BO16" s="3">
        <f>IF(BO15&gt;0,8,IF(COUNTIF(memo!$T$9:$T$44,I18)&gt;0,0.5,WEEKDAY(I18,2)))</f>
        <v>5</v>
      </c>
      <c r="BP16" s="3">
        <f>IF(BP15&gt;0,8,IF(COUNTIF(memo!$T$9:$T$44,J18)&gt;0,0.5,WEEKDAY(J18,2)))</f>
        <v>6</v>
      </c>
      <c r="BQ16" s="3">
        <f>IF(BQ15&gt;0,8,IF(COUNTIF(memo!$T$9:$T$44,K18)&gt;0,0.5,WEEKDAY(K18,2)))</f>
        <v>7</v>
      </c>
      <c r="BR16" s="3">
        <f>IF(BR15&gt;0,8,IF(COUNTIF(memo!$T$9:$T$44,L18)&gt;0,0.5,WEEKDAY(L18,2)))</f>
        <v>1</v>
      </c>
      <c r="BS16" s="3">
        <f>IF(BS15&gt;0,8,IF(COUNTIF(memo!$T$9:$T$44,M18)&gt;0,0.5,WEEKDAY(M18,2)))</f>
        <v>2</v>
      </c>
      <c r="BT16" s="3">
        <f>IF(BT15&gt;0,8,IF(COUNTIF(memo!$T$9:$T$44,N18)&gt;0,0.5,WEEKDAY(N18,2)))</f>
        <v>3</v>
      </c>
      <c r="BU16" s="3">
        <f>IF(BU15&gt;0,8,IF(COUNTIF(memo!$T$9:$T$44,O18)&gt;0,0.5,WEEKDAY(O18,2)))</f>
        <v>4</v>
      </c>
    </row>
    <row r="17" spans="1:74" ht="37.5" customHeight="1" thickBot="1">
      <c r="A17" s="245"/>
      <c r="B17" s="271"/>
      <c r="C17" s="197" t="str">
        <f>IF(AR17="","",AR17)</f>
        <v/>
      </c>
      <c r="D17" s="197" t="str">
        <f t="shared" ref="D17:S17" si="16">IF(AS17="","",AS17)</f>
        <v/>
      </c>
      <c r="E17" s="197" t="str">
        <f t="shared" si="16"/>
        <v/>
      </c>
      <c r="F17" s="197" t="str">
        <f t="shared" si="16"/>
        <v>＼</v>
      </c>
      <c r="G17" s="197" t="str">
        <f t="shared" si="16"/>
        <v>＼</v>
      </c>
      <c r="H17" s="197" t="str">
        <f t="shared" si="16"/>
        <v/>
      </c>
      <c r="I17" s="197" t="str">
        <f t="shared" si="16"/>
        <v/>
      </c>
      <c r="J17" s="197" t="str">
        <f t="shared" si="16"/>
        <v/>
      </c>
      <c r="K17" s="197" t="str">
        <f t="shared" si="16"/>
        <v/>
      </c>
      <c r="L17" s="197" t="str">
        <f t="shared" si="16"/>
        <v/>
      </c>
      <c r="M17" s="197" t="str">
        <f t="shared" si="16"/>
        <v>＼</v>
      </c>
      <c r="N17" s="197" t="str">
        <f t="shared" si="16"/>
        <v>＼</v>
      </c>
      <c r="O17" s="197" t="str">
        <f t="shared" si="16"/>
        <v/>
      </c>
      <c r="P17" s="198" t="str">
        <f t="shared" si="16"/>
        <v/>
      </c>
      <c r="Q17" s="213" t="str">
        <f t="shared" si="16"/>
        <v/>
      </c>
      <c r="R17" s="197" t="str">
        <f t="shared" si="16"/>
        <v/>
      </c>
      <c r="S17" s="185" t="str">
        <f t="shared" si="16"/>
        <v/>
      </c>
      <c r="T17" s="180"/>
      <c r="AH17" s="169"/>
      <c r="AI17" s="169"/>
      <c r="AJ17" s="169"/>
      <c r="AK17" s="169"/>
      <c r="AO17" s="4"/>
      <c r="AP17" s="4"/>
      <c r="AR17" s="3" t="str">
        <f>IF(OR(AR16=6,AR16=7,AR16=8),"＼","")</f>
        <v/>
      </c>
      <c r="AS17" s="3" t="str">
        <f t="shared" ref="AS17:BU17" si="17">IF(OR(AS16=6,AS16=7,AS16=8),"＼","")</f>
        <v/>
      </c>
      <c r="AT17" s="3" t="str">
        <f t="shared" si="17"/>
        <v/>
      </c>
      <c r="AU17" s="3" t="str">
        <f t="shared" si="17"/>
        <v>＼</v>
      </c>
      <c r="AV17" s="3" t="str">
        <f t="shared" si="17"/>
        <v>＼</v>
      </c>
      <c r="AW17" s="3" t="str">
        <f t="shared" si="17"/>
        <v/>
      </c>
      <c r="AX17" s="3" t="str">
        <f t="shared" si="17"/>
        <v/>
      </c>
      <c r="AY17" s="3" t="str">
        <f t="shared" si="17"/>
        <v/>
      </c>
      <c r="AZ17" s="3" t="str">
        <f t="shared" si="17"/>
        <v/>
      </c>
      <c r="BA17" s="3" t="str">
        <f t="shared" si="17"/>
        <v/>
      </c>
      <c r="BB17" s="3" t="str">
        <f t="shared" si="17"/>
        <v>＼</v>
      </c>
      <c r="BC17" s="3" t="str">
        <f t="shared" si="17"/>
        <v>＼</v>
      </c>
      <c r="BD17" s="3" t="str">
        <f t="shared" si="17"/>
        <v/>
      </c>
      <c r="BE17" s="3" t="str">
        <f t="shared" si="17"/>
        <v/>
      </c>
      <c r="BF17" s="3" t="str">
        <f t="shared" si="17"/>
        <v/>
      </c>
      <c r="BG17" s="3" t="str">
        <f t="shared" si="17"/>
        <v/>
      </c>
      <c r="BH17" s="3" t="str">
        <f t="shared" si="17"/>
        <v/>
      </c>
      <c r="BI17" s="3" t="str">
        <f t="shared" si="17"/>
        <v>＼</v>
      </c>
      <c r="BJ17" s="3" t="str">
        <f t="shared" si="17"/>
        <v>＼</v>
      </c>
      <c r="BK17" s="3" t="str">
        <f t="shared" si="17"/>
        <v/>
      </c>
      <c r="BL17" s="3" t="str">
        <f t="shared" si="17"/>
        <v/>
      </c>
      <c r="BM17" s="3" t="str">
        <f t="shared" si="17"/>
        <v/>
      </c>
      <c r="BN17" s="3" t="str">
        <f t="shared" si="17"/>
        <v/>
      </c>
      <c r="BO17" s="3" t="str">
        <f t="shared" si="17"/>
        <v/>
      </c>
      <c r="BP17" s="3" t="str">
        <f t="shared" si="17"/>
        <v>＼</v>
      </c>
      <c r="BQ17" s="3" t="str">
        <f t="shared" si="17"/>
        <v>＼</v>
      </c>
      <c r="BR17" s="3" t="str">
        <f t="shared" si="17"/>
        <v/>
      </c>
      <c r="BS17" s="3" t="str">
        <f t="shared" si="17"/>
        <v/>
      </c>
      <c r="BT17" s="3" t="str">
        <f t="shared" si="17"/>
        <v/>
      </c>
      <c r="BU17" s="3" t="str">
        <f t="shared" si="17"/>
        <v/>
      </c>
    </row>
    <row r="18" spans="1:74" ht="14.25" customHeight="1">
      <c r="A18" s="159"/>
      <c r="B18" s="168"/>
      <c r="C18" s="199">
        <f>S15+1</f>
        <v>42539</v>
      </c>
      <c r="D18" s="199">
        <f t="shared" ref="D18:O18" si="18">C18+1</f>
        <v>42540</v>
      </c>
      <c r="E18" s="199">
        <f t="shared" si="18"/>
        <v>42541</v>
      </c>
      <c r="F18" s="199">
        <f t="shared" si="18"/>
        <v>42542</v>
      </c>
      <c r="G18" s="199">
        <f t="shared" si="18"/>
        <v>42543</v>
      </c>
      <c r="H18" s="199">
        <f t="shared" si="18"/>
        <v>42544</v>
      </c>
      <c r="I18" s="199">
        <f t="shared" si="18"/>
        <v>42545</v>
      </c>
      <c r="J18" s="199">
        <f t="shared" si="18"/>
        <v>42546</v>
      </c>
      <c r="K18" s="199">
        <f t="shared" si="18"/>
        <v>42547</v>
      </c>
      <c r="L18" s="199">
        <f t="shared" si="18"/>
        <v>42548</v>
      </c>
      <c r="M18" s="199">
        <f t="shared" si="18"/>
        <v>42549</v>
      </c>
      <c r="N18" s="199">
        <f t="shared" si="18"/>
        <v>42550</v>
      </c>
      <c r="O18" s="199">
        <f t="shared" si="18"/>
        <v>42551</v>
      </c>
      <c r="P18" s="216"/>
      <c r="Q18" s="264" t="s">
        <v>4</v>
      </c>
      <c r="R18" s="265" t="s">
        <v>158</v>
      </c>
      <c r="S18" s="266" t="s">
        <v>6</v>
      </c>
      <c r="T18" s="267" t="s">
        <v>7</v>
      </c>
      <c r="U18" s="167"/>
      <c r="V18" s="167"/>
      <c r="W18" s="167"/>
      <c r="X18" s="167"/>
      <c r="Y18" s="167"/>
      <c r="Z18" s="167"/>
      <c r="AA18" s="167"/>
      <c r="AB18" s="167"/>
      <c r="AC18" s="167"/>
      <c r="AD18" s="167"/>
      <c r="AE18" s="167"/>
      <c r="AF18" s="167"/>
      <c r="AG18" s="167"/>
      <c r="AH18" s="169"/>
      <c r="AI18" s="169"/>
      <c r="AJ18" s="169"/>
      <c r="AK18" s="169"/>
      <c r="AO18" s="4"/>
      <c r="AP18" s="4"/>
    </row>
    <row r="19" spans="1:74" ht="14.25" customHeight="1">
      <c r="A19" s="159"/>
      <c r="B19" s="168"/>
      <c r="C19" s="200">
        <f t="shared" ref="C19:O19" si="19">C18</f>
        <v>42539</v>
      </c>
      <c r="D19" s="200">
        <f t="shared" si="19"/>
        <v>42540</v>
      </c>
      <c r="E19" s="200">
        <f t="shared" si="19"/>
        <v>42541</v>
      </c>
      <c r="F19" s="200">
        <f t="shared" si="19"/>
        <v>42542</v>
      </c>
      <c r="G19" s="200">
        <f t="shared" si="19"/>
        <v>42543</v>
      </c>
      <c r="H19" s="200">
        <f t="shared" si="19"/>
        <v>42544</v>
      </c>
      <c r="I19" s="200">
        <f t="shared" si="19"/>
        <v>42545</v>
      </c>
      <c r="J19" s="200">
        <f t="shared" si="19"/>
        <v>42546</v>
      </c>
      <c r="K19" s="200">
        <f t="shared" si="19"/>
        <v>42547</v>
      </c>
      <c r="L19" s="200">
        <f t="shared" si="19"/>
        <v>42548</v>
      </c>
      <c r="M19" s="200">
        <f t="shared" si="19"/>
        <v>42549</v>
      </c>
      <c r="N19" s="200">
        <f t="shared" si="19"/>
        <v>42550</v>
      </c>
      <c r="O19" s="200">
        <f t="shared" si="19"/>
        <v>42551</v>
      </c>
      <c r="P19" s="206"/>
      <c r="Q19" s="264"/>
      <c r="R19" s="265"/>
      <c r="S19" s="266"/>
      <c r="T19" s="268"/>
      <c r="U19" s="167"/>
      <c r="V19" s="167"/>
      <c r="W19" s="167"/>
      <c r="X19" s="167"/>
      <c r="Y19" s="167"/>
      <c r="Z19" s="167"/>
      <c r="AA19" s="167"/>
      <c r="AB19" s="167"/>
      <c r="AC19" s="167"/>
      <c r="AD19" s="167"/>
      <c r="AE19" s="167"/>
      <c r="AF19" s="167"/>
      <c r="AG19" s="167"/>
      <c r="AH19" s="169"/>
      <c r="AI19" s="169"/>
      <c r="AJ19" s="169"/>
      <c r="AK19" s="169"/>
      <c r="AO19" s="4"/>
      <c r="AP19" s="4"/>
    </row>
    <row r="20" spans="1:74" ht="37.5" customHeight="1" thickBot="1">
      <c r="A20" s="160"/>
      <c r="B20" s="173"/>
      <c r="C20" s="203" t="str">
        <f t="shared" ref="C20:P20" si="20">IF(BI17="","",BI17)</f>
        <v>＼</v>
      </c>
      <c r="D20" s="203" t="str">
        <f t="shared" si="20"/>
        <v>＼</v>
      </c>
      <c r="E20" s="203" t="str">
        <f t="shared" si="20"/>
        <v/>
      </c>
      <c r="F20" s="203" t="str">
        <f t="shared" si="20"/>
        <v/>
      </c>
      <c r="G20" s="203" t="str">
        <f t="shared" si="20"/>
        <v/>
      </c>
      <c r="H20" s="203" t="str">
        <f t="shared" si="20"/>
        <v/>
      </c>
      <c r="I20" s="203" t="str">
        <f t="shared" si="20"/>
        <v/>
      </c>
      <c r="J20" s="203" t="str">
        <f t="shared" si="20"/>
        <v>＼</v>
      </c>
      <c r="K20" s="203" t="str">
        <f t="shared" si="20"/>
        <v>＼</v>
      </c>
      <c r="L20" s="203" t="str">
        <f t="shared" si="20"/>
        <v/>
      </c>
      <c r="M20" s="203" t="str">
        <f t="shared" si="20"/>
        <v/>
      </c>
      <c r="N20" s="203" t="str">
        <f t="shared" si="20"/>
        <v/>
      </c>
      <c r="O20" s="203" t="str">
        <f t="shared" si="20"/>
        <v/>
      </c>
      <c r="P20" s="217" t="str">
        <f t="shared" si="20"/>
        <v/>
      </c>
      <c r="Q20" s="212"/>
      <c r="R20" s="78"/>
      <c r="S20" s="78"/>
      <c r="T20" s="181"/>
      <c r="U20" s="167"/>
      <c r="V20" s="167"/>
      <c r="W20" s="167"/>
      <c r="X20" s="167"/>
      <c r="Y20" s="167"/>
      <c r="Z20" s="167"/>
      <c r="AA20" s="167"/>
      <c r="AB20" s="167"/>
      <c r="AC20" s="167"/>
      <c r="AD20" s="167"/>
      <c r="AE20" s="167"/>
      <c r="AF20" s="167"/>
      <c r="AG20" s="167"/>
      <c r="AH20" s="169"/>
      <c r="AI20" s="169"/>
      <c r="AJ20" s="169"/>
      <c r="AK20" s="169"/>
      <c r="AO20" s="4"/>
      <c r="AP20" s="4"/>
    </row>
    <row r="21" spans="1:74" ht="14.25" customHeight="1">
      <c r="A21" s="175"/>
      <c r="B21" s="172"/>
      <c r="C21" s="192">
        <f>DATE($AU$2,A22,1)</f>
        <v>42552</v>
      </c>
      <c r="D21" s="192">
        <f t="shared" ref="D21:S21" si="21">C21+1</f>
        <v>42553</v>
      </c>
      <c r="E21" s="192">
        <f t="shared" si="21"/>
        <v>42554</v>
      </c>
      <c r="F21" s="192">
        <f t="shared" si="21"/>
        <v>42555</v>
      </c>
      <c r="G21" s="192">
        <f t="shared" si="21"/>
        <v>42556</v>
      </c>
      <c r="H21" s="192">
        <f t="shared" si="21"/>
        <v>42557</v>
      </c>
      <c r="I21" s="192">
        <f t="shared" si="21"/>
        <v>42558</v>
      </c>
      <c r="J21" s="192">
        <f t="shared" si="21"/>
        <v>42559</v>
      </c>
      <c r="K21" s="192">
        <f t="shared" si="21"/>
        <v>42560</v>
      </c>
      <c r="L21" s="192">
        <f t="shared" si="21"/>
        <v>42561</v>
      </c>
      <c r="M21" s="192">
        <f t="shared" si="21"/>
        <v>42562</v>
      </c>
      <c r="N21" s="192">
        <f t="shared" si="21"/>
        <v>42563</v>
      </c>
      <c r="O21" s="192">
        <f t="shared" si="21"/>
        <v>42564</v>
      </c>
      <c r="P21" s="193">
        <f t="shared" si="21"/>
        <v>42565</v>
      </c>
      <c r="Q21" s="210">
        <f t="shared" si="21"/>
        <v>42566</v>
      </c>
      <c r="R21" s="192">
        <f t="shared" si="21"/>
        <v>42567</v>
      </c>
      <c r="S21" s="182">
        <f t="shared" si="21"/>
        <v>42568</v>
      </c>
      <c r="T21" s="179"/>
      <c r="AH21" s="170"/>
      <c r="AI21" s="170"/>
      <c r="AJ21" s="170"/>
      <c r="AK21" s="169"/>
      <c r="AO21" s="4"/>
      <c r="AP21" s="4"/>
      <c r="AR21" s="3">
        <f>COUNTIF(祝祭日!$C$5:$C$61,C21)</f>
        <v>0</v>
      </c>
      <c r="AS21" s="3">
        <f>COUNTIF(祝祭日!$C$5:$C$61,D21)</f>
        <v>0</v>
      </c>
      <c r="AT21" s="3">
        <f>COUNTIF(祝祭日!$C$5:$C$61,E21)</f>
        <v>0</v>
      </c>
      <c r="AU21" s="3">
        <f>COUNTIF(祝祭日!$C$5:$C$61,F21)</f>
        <v>0</v>
      </c>
      <c r="AV21" s="3">
        <f>COUNTIF(祝祭日!$C$5:$C$61,G21)</f>
        <v>0</v>
      </c>
      <c r="AW21" s="3">
        <f>COUNTIF(祝祭日!$C$5:$C$61,H21)</f>
        <v>0</v>
      </c>
      <c r="AX21" s="3">
        <f>COUNTIF(祝祭日!$C$5:$C$61,I21)</f>
        <v>0</v>
      </c>
      <c r="AY21" s="3">
        <f>COUNTIF(祝祭日!$C$5:$C$61,J21)</f>
        <v>0</v>
      </c>
      <c r="AZ21" s="3">
        <f>COUNTIF(祝祭日!$C$5:$C$61,K21)</f>
        <v>0</v>
      </c>
      <c r="BA21" s="3">
        <f>COUNTIF(祝祭日!$C$5:$C$61,L21)</f>
        <v>0</v>
      </c>
      <c r="BB21" s="3">
        <f>COUNTIF(祝祭日!$C$5:$C$61,M21)</f>
        <v>0</v>
      </c>
      <c r="BC21" s="3">
        <f>COUNTIF(祝祭日!$C$5:$C$61,N21)</f>
        <v>0</v>
      </c>
      <c r="BD21" s="3">
        <f>COUNTIF(祝祭日!$C$5:$C$61,O21)</f>
        <v>0</v>
      </c>
      <c r="BE21" s="3">
        <f>COUNTIF(祝祭日!$C$5:$C$61,P21)</f>
        <v>0</v>
      </c>
      <c r="BF21" s="3">
        <f>COUNTIF(祝祭日!$C$5:$C$61,Q21)</f>
        <v>0</v>
      </c>
      <c r="BG21" s="3">
        <f>COUNTIF(祝祭日!$C$5:$C$61,R21)</f>
        <v>0</v>
      </c>
      <c r="BH21" s="3">
        <f>COUNTIF(祝祭日!$C$5:$C$61,S21)</f>
        <v>0</v>
      </c>
      <c r="BI21" s="3">
        <f>COUNTIF(祝祭日!$C$5:$C$61,C24)</f>
        <v>1</v>
      </c>
      <c r="BJ21" s="3">
        <f>COUNTIF(祝祭日!$C$5:$C$61,D24)</f>
        <v>0</v>
      </c>
      <c r="BK21" s="3">
        <f>COUNTIF(祝祭日!$C$5:$C$61,E24)</f>
        <v>0</v>
      </c>
      <c r="BL21" s="3">
        <f>COUNTIF(祝祭日!$C$5:$C$61,F24)</f>
        <v>0</v>
      </c>
      <c r="BM21" s="3">
        <f>COUNTIF(祝祭日!$C$5:$C$61,G24)</f>
        <v>0</v>
      </c>
      <c r="BN21" s="3">
        <f>COUNTIF(祝祭日!$C$5:$C$61,H24)</f>
        <v>0</v>
      </c>
      <c r="BO21" s="3">
        <f>COUNTIF(祝祭日!$C$5:$C$61,I24)</f>
        <v>0</v>
      </c>
      <c r="BP21" s="3">
        <f>COUNTIF(祝祭日!$C$5:$C$61,J24)</f>
        <v>0</v>
      </c>
      <c r="BQ21" s="3">
        <f>COUNTIF(祝祭日!$C$5:$C$61,K24)</f>
        <v>0</v>
      </c>
      <c r="BR21" s="3">
        <f>COUNTIF(祝祭日!$C$5:$C$61,L24)</f>
        <v>0</v>
      </c>
      <c r="BS21" s="3">
        <f>COUNTIF(祝祭日!$C$5:$C$61,M24)</f>
        <v>0</v>
      </c>
      <c r="BT21" s="3">
        <f>COUNTIF(祝祭日!$C$5:$C$61,N24)</f>
        <v>0</v>
      </c>
      <c r="BU21" s="3">
        <f>COUNTIF(祝祭日!$C$5:$C$61,O24)</f>
        <v>0</v>
      </c>
      <c r="BV21" s="3">
        <f>COUNTIF(祝祭日!$C$5:$C$61,P24)</f>
        <v>0</v>
      </c>
    </row>
    <row r="22" spans="1:74" ht="14.25" customHeight="1">
      <c r="A22" s="245">
        <v>7</v>
      </c>
      <c r="B22" s="271" t="s">
        <v>2</v>
      </c>
      <c r="C22" s="195">
        <f t="shared" ref="C22:S22" si="22">C21</f>
        <v>42552</v>
      </c>
      <c r="D22" s="195">
        <f t="shared" si="22"/>
        <v>42553</v>
      </c>
      <c r="E22" s="195">
        <f t="shared" si="22"/>
        <v>42554</v>
      </c>
      <c r="F22" s="195">
        <f t="shared" si="22"/>
        <v>42555</v>
      </c>
      <c r="G22" s="195">
        <f t="shared" si="22"/>
        <v>42556</v>
      </c>
      <c r="H22" s="195">
        <f t="shared" si="22"/>
        <v>42557</v>
      </c>
      <c r="I22" s="195">
        <f t="shared" si="22"/>
        <v>42558</v>
      </c>
      <c r="J22" s="195">
        <f t="shared" si="22"/>
        <v>42559</v>
      </c>
      <c r="K22" s="195">
        <f t="shared" si="22"/>
        <v>42560</v>
      </c>
      <c r="L22" s="195">
        <f t="shared" si="22"/>
        <v>42561</v>
      </c>
      <c r="M22" s="195">
        <f t="shared" si="22"/>
        <v>42562</v>
      </c>
      <c r="N22" s="195">
        <f t="shared" si="22"/>
        <v>42563</v>
      </c>
      <c r="O22" s="195">
        <f t="shared" si="22"/>
        <v>42564</v>
      </c>
      <c r="P22" s="196">
        <f t="shared" si="22"/>
        <v>42565</v>
      </c>
      <c r="Q22" s="211">
        <f t="shared" si="22"/>
        <v>42566</v>
      </c>
      <c r="R22" s="195">
        <f t="shared" si="22"/>
        <v>42567</v>
      </c>
      <c r="S22" s="184">
        <f t="shared" si="22"/>
        <v>42568</v>
      </c>
      <c r="T22" s="179"/>
      <c r="AH22" s="170"/>
      <c r="AI22" s="170"/>
      <c r="AJ22" s="170"/>
      <c r="AK22" s="169"/>
      <c r="AO22" s="4"/>
      <c r="AP22" s="4"/>
      <c r="AR22" s="3">
        <f>IF(AR21&gt;0,8,IF(COUNTIF(memo!$T$9:$T$44,C21)&gt;0,0.5,WEEKDAY(C21,2)))</f>
        <v>5</v>
      </c>
      <c r="AS22" s="3">
        <f>IF(AS21&gt;0,8,IF(COUNTIF(memo!$T$9:$T$44,D21)&gt;0,0.5,WEEKDAY(D21,2)))</f>
        <v>6</v>
      </c>
      <c r="AT22" s="3">
        <f>IF(AT21&gt;0,8,IF(COUNTIF(memo!$T$9:$T$44,E21)&gt;0,0.5,WEEKDAY(E21,2)))</f>
        <v>7</v>
      </c>
      <c r="AU22" s="3">
        <f>IF(AU21&gt;0,8,IF(COUNTIF(memo!$T$9:$T$44,F21)&gt;0,0.5,WEEKDAY(F21,2)))</f>
        <v>1</v>
      </c>
      <c r="AV22" s="3">
        <f>IF(AV21&gt;0,8,IF(COUNTIF(memo!$T$9:$T$44,G21)&gt;0,0.5,WEEKDAY(G21,2)))</f>
        <v>2</v>
      </c>
      <c r="AW22" s="3">
        <f>IF(AW21&gt;0,8,IF(COUNTIF(memo!$T$9:$T$44,H21)&gt;0,0.5,WEEKDAY(H21,2)))</f>
        <v>3</v>
      </c>
      <c r="AX22" s="3">
        <f>IF(AX21&gt;0,8,IF(COUNTIF(memo!$T$9:$T$44,I21)&gt;0,0.5,WEEKDAY(I21,2)))</f>
        <v>4</v>
      </c>
      <c r="AY22" s="3">
        <f>IF(AY21&gt;0,8,IF(COUNTIF(memo!$T$9:$T$44,J21)&gt;0,0.5,WEEKDAY(J21,2)))</f>
        <v>5</v>
      </c>
      <c r="AZ22" s="3">
        <f>IF(AZ21&gt;0,8,IF(COUNTIF(memo!$T$9:$T$44,K21)&gt;0,0.5,WEEKDAY(K21,2)))</f>
        <v>6</v>
      </c>
      <c r="BA22" s="3">
        <f>IF(BA21&gt;0,8,IF(COUNTIF(memo!$T$9:$T$44,L21)&gt;0,0.5,WEEKDAY(L21,2)))</f>
        <v>7</v>
      </c>
      <c r="BB22" s="3">
        <f>IF(BB21&gt;0,8,IF(COUNTIF(memo!$T$9:$T$44,M21)&gt;0,0.5,WEEKDAY(M21,2)))</f>
        <v>1</v>
      </c>
      <c r="BC22" s="3">
        <f>IF(BC21&gt;0,8,IF(COUNTIF(memo!$T$9:$T$44,N21)&gt;0,0.5,WEEKDAY(N21,2)))</f>
        <v>2</v>
      </c>
      <c r="BD22" s="3">
        <f>IF(BD21&gt;0,8,IF(COUNTIF(memo!$T$9:$T$44,O21)&gt;0,0.5,WEEKDAY(O21,2)))</f>
        <v>3</v>
      </c>
      <c r="BE22" s="3">
        <f>IF(BE21&gt;0,8,IF(COUNTIF(memo!$T$9:$T$44,P21)&gt;0,0.5,WEEKDAY(P21,2)))</f>
        <v>4</v>
      </c>
      <c r="BF22" s="3">
        <f>IF(BF21&gt;0,8,IF(COUNTIF(memo!$T$9:$T$44,Q21)&gt;0,0.5,WEEKDAY(Q21,2)))</f>
        <v>5</v>
      </c>
      <c r="BG22" s="3">
        <f>IF(BG21&gt;0,8,IF(COUNTIF(memo!$T$9:$T$44,R21)&gt;0,0.5,WEEKDAY(R21,2)))</f>
        <v>6</v>
      </c>
      <c r="BH22" s="3">
        <f>IF(BH21&gt;0,8,IF(COUNTIF(memo!$T$9:$T$44,S21)&gt;0,0.5,WEEKDAY(S21,2)))</f>
        <v>7</v>
      </c>
      <c r="BI22" s="3">
        <f>IF(BI21&gt;0,8,IF(COUNTIF(memo!$T$9:$T$44,C24)&gt;0,0.5,WEEKDAY(C24,2)))</f>
        <v>8</v>
      </c>
      <c r="BJ22" s="3">
        <f>IF(BJ21&gt;0,8,IF(COUNTIF(memo!$T$9:$T$44,D24)&gt;0,0.5,WEEKDAY(D24,2)))</f>
        <v>2</v>
      </c>
      <c r="BK22" s="3">
        <f>IF(BK21&gt;0,8,IF(COUNTIF(memo!$T$9:$T$44,E24)&gt;0,0.5,WEEKDAY(E24,2)))</f>
        <v>3</v>
      </c>
      <c r="BL22" s="3">
        <f>IF(BL21&gt;0,8,IF(COUNTIF(memo!$T$9:$T$44,F24)&gt;0,0.5,WEEKDAY(F24,2)))</f>
        <v>4</v>
      </c>
      <c r="BM22" s="3">
        <f>IF(BM21&gt;0,8,IF(COUNTIF(memo!$T$9:$T$44,G24)&gt;0,0.5,WEEKDAY(G24,2)))</f>
        <v>5</v>
      </c>
      <c r="BN22" s="3">
        <f>IF(BN21&gt;0,8,IF(COUNTIF(memo!$T$9:$T$44,H24)&gt;0,0.5,WEEKDAY(H24,2)))</f>
        <v>6</v>
      </c>
      <c r="BO22" s="3">
        <f>IF(BO21&gt;0,8,IF(COUNTIF(memo!$T$9:$T$44,I24)&gt;0,0.5,WEEKDAY(I24,2)))</f>
        <v>7</v>
      </c>
      <c r="BP22" s="3">
        <f>IF(BP21&gt;0,8,IF(COUNTIF(memo!$T$9:$T$44,J24)&gt;0,0.5,WEEKDAY(J24,2)))</f>
        <v>1</v>
      </c>
      <c r="BQ22" s="3">
        <f>IF(BQ21&gt;0,8,IF(COUNTIF(memo!$T$9:$T$44,K24)&gt;0,0.5,WEEKDAY(K24,2)))</f>
        <v>2</v>
      </c>
      <c r="BR22" s="3">
        <f>IF(BR21&gt;0,8,IF(COUNTIF(memo!$T$9:$T$44,L24)&gt;0,0.5,WEEKDAY(L24,2)))</f>
        <v>3</v>
      </c>
      <c r="BS22" s="3">
        <f>IF(BS21&gt;0,8,IF(COUNTIF(memo!$T$9:$T$44,M24)&gt;0,0.5,WEEKDAY(M24,2)))</f>
        <v>4</v>
      </c>
      <c r="BT22" s="3">
        <f>IF(BT21&gt;0,8,IF(COUNTIF(memo!$T$9:$T$44,N24)&gt;0,0.5,WEEKDAY(N24,2)))</f>
        <v>5</v>
      </c>
      <c r="BU22" s="3">
        <f>IF(BU21&gt;0,8,IF(COUNTIF(memo!$T$9:$T$44,O24)&gt;0,0.5,WEEKDAY(O24,2)))</f>
        <v>6</v>
      </c>
      <c r="BV22" s="3">
        <f>IF(BV21&gt;0,8,IF(COUNTIF(memo!$T$9:$T$44,P24)&gt;0,0.5,WEEKDAY(P24,2)))</f>
        <v>7</v>
      </c>
    </row>
    <row r="23" spans="1:74" ht="37.5" customHeight="1" thickBot="1">
      <c r="A23" s="245"/>
      <c r="B23" s="271"/>
      <c r="C23" s="204" t="str">
        <f>IF(AR23="","",AR23)</f>
        <v/>
      </c>
      <c r="D23" s="204" t="str">
        <f t="shared" ref="D23:S23" si="23">IF(AS23="","",AS23)</f>
        <v>＼</v>
      </c>
      <c r="E23" s="204" t="str">
        <f t="shared" si="23"/>
        <v>＼</v>
      </c>
      <c r="F23" s="204" t="str">
        <f t="shared" si="23"/>
        <v/>
      </c>
      <c r="G23" s="204" t="str">
        <f t="shared" si="23"/>
        <v/>
      </c>
      <c r="H23" s="204" t="str">
        <f t="shared" si="23"/>
        <v/>
      </c>
      <c r="I23" s="204" t="str">
        <f t="shared" si="23"/>
        <v/>
      </c>
      <c r="J23" s="204" t="str">
        <f t="shared" si="23"/>
        <v/>
      </c>
      <c r="K23" s="204" t="str">
        <f t="shared" si="23"/>
        <v>＼</v>
      </c>
      <c r="L23" s="204" t="str">
        <f t="shared" si="23"/>
        <v>＼</v>
      </c>
      <c r="M23" s="204" t="str">
        <f t="shared" si="23"/>
        <v/>
      </c>
      <c r="N23" s="204" t="str">
        <f t="shared" si="23"/>
        <v/>
      </c>
      <c r="O23" s="204" t="str">
        <f t="shared" si="23"/>
        <v/>
      </c>
      <c r="P23" s="205" t="str">
        <f t="shared" si="23"/>
        <v/>
      </c>
      <c r="Q23" s="215" t="str">
        <f t="shared" si="23"/>
        <v/>
      </c>
      <c r="R23" s="204" t="str">
        <f t="shared" si="23"/>
        <v>＼</v>
      </c>
      <c r="S23" s="188" t="str">
        <f t="shared" si="23"/>
        <v>＼</v>
      </c>
      <c r="T23" s="180"/>
      <c r="AH23" s="169"/>
      <c r="AI23" s="169"/>
      <c r="AJ23" s="169"/>
      <c r="AK23" s="169"/>
      <c r="AO23" s="4"/>
      <c r="AP23" s="4"/>
      <c r="AR23" s="3" t="str">
        <f>IF(OR(AR22=6,AR22=7,AR22=8),"＼","")</f>
        <v/>
      </c>
      <c r="AS23" s="3" t="str">
        <f t="shared" ref="AS23:BV23" si="24">IF(OR(AS22=6,AS22=7,AS22=8),"＼","")</f>
        <v>＼</v>
      </c>
      <c r="AT23" s="3" t="str">
        <f t="shared" si="24"/>
        <v>＼</v>
      </c>
      <c r="AU23" s="3" t="str">
        <f t="shared" si="24"/>
        <v/>
      </c>
      <c r="AV23" s="3" t="str">
        <f t="shared" si="24"/>
        <v/>
      </c>
      <c r="AW23" s="3" t="str">
        <f t="shared" si="24"/>
        <v/>
      </c>
      <c r="AX23" s="3" t="str">
        <f t="shared" si="24"/>
        <v/>
      </c>
      <c r="AY23" s="3" t="str">
        <f t="shared" si="24"/>
        <v/>
      </c>
      <c r="AZ23" s="3" t="str">
        <f t="shared" si="24"/>
        <v>＼</v>
      </c>
      <c r="BA23" s="3" t="str">
        <f t="shared" si="24"/>
        <v>＼</v>
      </c>
      <c r="BB23" s="3" t="str">
        <f t="shared" si="24"/>
        <v/>
      </c>
      <c r="BC23" s="3" t="str">
        <f t="shared" si="24"/>
        <v/>
      </c>
      <c r="BD23" s="3" t="str">
        <f t="shared" si="24"/>
        <v/>
      </c>
      <c r="BE23" s="3" t="str">
        <f t="shared" si="24"/>
        <v/>
      </c>
      <c r="BF23" s="3" t="str">
        <f t="shared" si="24"/>
        <v/>
      </c>
      <c r="BG23" s="3" t="str">
        <f t="shared" si="24"/>
        <v>＼</v>
      </c>
      <c r="BH23" s="3" t="str">
        <f t="shared" si="24"/>
        <v>＼</v>
      </c>
      <c r="BI23" s="3" t="str">
        <f t="shared" si="24"/>
        <v>＼</v>
      </c>
      <c r="BJ23" s="3" t="str">
        <f t="shared" si="24"/>
        <v/>
      </c>
      <c r="BK23" s="3" t="str">
        <f t="shared" si="24"/>
        <v/>
      </c>
      <c r="BL23" s="3" t="str">
        <f t="shared" si="24"/>
        <v/>
      </c>
      <c r="BM23" s="3" t="str">
        <f t="shared" si="24"/>
        <v/>
      </c>
      <c r="BN23" s="3" t="str">
        <f t="shared" si="24"/>
        <v>＼</v>
      </c>
      <c r="BO23" s="3" t="str">
        <f t="shared" si="24"/>
        <v>＼</v>
      </c>
      <c r="BP23" s="3" t="str">
        <f t="shared" si="24"/>
        <v/>
      </c>
      <c r="BQ23" s="3" t="str">
        <f t="shared" si="24"/>
        <v/>
      </c>
      <c r="BR23" s="3" t="str">
        <f t="shared" si="24"/>
        <v/>
      </c>
      <c r="BS23" s="3" t="str">
        <f t="shared" si="24"/>
        <v/>
      </c>
      <c r="BT23" s="3" t="str">
        <f t="shared" si="24"/>
        <v/>
      </c>
      <c r="BU23" s="3" t="str">
        <f t="shared" si="24"/>
        <v>＼</v>
      </c>
      <c r="BV23" s="3" t="str">
        <f t="shared" si="24"/>
        <v>＼</v>
      </c>
    </row>
    <row r="24" spans="1:74" ht="14.25" customHeight="1">
      <c r="A24" s="159"/>
      <c r="B24" s="168"/>
      <c r="C24" s="199">
        <f>S21+1</f>
        <v>42569</v>
      </c>
      <c r="D24" s="199">
        <f t="shared" ref="D24:P24" si="25">C24+1</f>
        <v>42570</v>
      </c>
      <c r="E24" s="199">
        <f t="shared" si="25"/>
        <v>42571</v>
      </c>
      <c r="F24" s="199">
        <f t="shared" si="25"/>
        <v>42572</v>
      </c>
      <c r="G24" s="199">
        <f t="shared" si="25"/>
        <v>42573</v>
      </c>
      <c r="H24" s="199">
        <f t="shared" si="25"/>
        <v>42574</v>
      </c>
      <c r="I24" s="199">
        <f t="shared" si="25"/>
        <v>42575</v>
      </c>
      <c r="J24" s="199">
        <f t="shared" si="25"/>
        <v>42576</v>
      </c>
      <c r="K24" s="199">
        <f t="shared" si="25"/>
        <v>42577</v>
      </c>
      <c r="L24" s="199">
        <f t="shared" si="25"/>
        <v>42578</v>
      </c>
      <c r="M24" s="199">
        <f t="shared" si="25"/>
        <v>42579</v>
      </c>
      <c r="N24" s="199">
        <f t="shared" si="25"/>
        <v>42580</v>
      </c>
      <c r="O24" s="199">
        <f t="shared" si="25"/>
        <v>42581</v>
      </c>
      <c r="P24" s="218">
        <f t="shared" si="25"/>
        <v>42582</v>
      </c>
      <c r="Q24" s="264" t="s">
        <v>4</v>
      </c>
      <c r="R24" s="265" t="s">
        <v>158</v>
      </c>
      <c r="S24" s="266" t="s">
        <v>6</v>
      </c>
      <c r="T24" s="267" t="s">
        <v>7</v>
      </c>
      <c r="U24" s="167"/>
      <c r="V24" s="167"/>
      <c r="W24" s="167"/>
      <c r="X24" s="167"/>
      <c r="Y24" s="167"/>
      <c r="Z24" s="167"/>
      <c r="AA24" s="167"/>
      <c r="AB24" s="167"/>
      <c r="AC24" s="167"/>
      <c r="AD24" s="167"/>
      <c r="AE24" s="167"/>
      <c r="AF24" s="167"/>
      <c r="AG24" s="167"/>
      <c r="AH24" s="169"/>
      <c r="AI24" s="169"/>
      <c r="AJ24" s="169"/>
      <c r="AK24" s="169"/>
      <c r="AO24" s="4"/>
      <c r="AP24" s="4"/>
    </row>
    <row r="25" spans="1:74" ht="14.25" customHeight="1">
      <c r="A25" s="159"/>
      <c r="B25" s="168"/>
      <c r="C25" s="195">
        <f t="shared" ref="C25:P25" si="26">C24</f>
        <v>42569</v>
      </c>
      <c r="D25" s="195">
        <f t="shared" si="26"/>
        <v>42570</v>
      </c>
      <c r="E25" s="195">
        <f t="shared" si="26"/>
        <v>42571</v>
      </c>
      <c r="F25" s="195">
        <f t="shared" si="26"/>
        <v>42572</v>
      </c>
      <c r="G25" s="195">
        <f t="shared" si="26"/>
        <v>42573</v>
      </c>
      <c r="H25" s="195">
        <f t="shared" si="26"/>
        <v>42574</v>
      </c>
      <c r="I25" s="195">
        <f t="shared" si="26"/>
        <v>42575</v>
      </c>
      <c r="J25" s="195">
        <f t="shared" si="26"/>
        <v>42576</v>
      </c>
      <c r="K25" s="195">
        <f t="shared" si="26"/>
        <v>42577</v>
      </c>
      <c r="L25" s="195">
        <f t="shared" si="26"/>
        <v>42578</v>
      </c>
      <c r="M25" s="195">
        <f t="shared" si="26"/>
        <v>42579</v>
      </c>
      <c r="N25" s="195">
        <f t="shared" si="26"/>
        <v>42580</v>
      </c>
      <c r="O25" s="195">
        <f t="shared" si="26"/>
        <v>42581</v>
      </c>
      <c r="P25" s="196">
        <f t="shared" si="26"/>
        <v>42582</v>
      </c>
      <c r="Q25" s="264"/>
      <c r="R25" s="265"/>
      <c r="S25" s="266"/>
      <c r="T25" s="268"/>
      <c r="U25" s="167"/>
      <c r="V25" s="167"/>
      <c r="W25" s="167"/>
      <c r="X25" s="167"/>
      <c r="Y25" s="167"/>
      <c r="Z25" s="167"/>
      <c r="AA25" s="167"/>
      <c r="AB25" s="167"/>
      <c r="AC25" s="167"/>
      <c r="AD25" s="167"/>
      <c r="AE25" s="167"/>
      <c r="AF25" s="167"/>
      <c r="AG25" s="167"/>
      <c r="AH25" s="169"/>
      <c r="AI25" s="169"/>
      <c r="AJ25" s="169"/>
      <c r="AK25" s="169"/>
      <c r="AO25" s="4"/>
      <c r="AP25" s="4"/>
    </row>
    <row r="26" spans="1:74" ht="37.5" customHeight="1" thickBot="1">
      <c r="A26" s="160"/>
      <c r="B26" s="173"/>
      <c r="C26" s="203" t="str">
        <f t="shared" ref="C26:P26" si="27">IF(BI23="","",BI23)</f>
        <v>＼</v>
      </c>
      <c r="D26" s="203" t="str">
        <f t="shared" si="27"/>
        <v/>
      </c>
      <c r="E26" s="203" t="str">
        <f t="shared" si="27"/>
        <v/>
      </c>
      <c r="F26" s="203" t="str">
        <f t="shared" si="27"/>
        <v/>
      </c>
      <c r="G26" s="203" t="str">
        <f t="shared" si="27"/>
        <v/>
      </c>
      <c r="H26" s="203" t="str">
        <f t="shared" si="27"/>
        <v>＼</v>
      </c>
      <c r="I26" s="203" t="str">
        <f t="shared" si="27"/>
        <v>＼</v>
      </c>
      <c r="J26" s="203" t="str">
        <f t="shared" si="27"/>
        <v/>
      </c>
      <c r="K26" s="203" t="str">
        <f t="shared" si="27"/>
        <v/>
      </c>
      <c r="L26" s="203" t="str">
        <f t="shared" si="27"/>
        <v/>
      </c>
      <c r="M26" s="203" t="str">
        <f t="shared" si="27"/>
        <v/>
      </c>
      <c r="N26" s="203" t="str">
        <f t="shared" si="27"/>
        <v/>
      </c>
      <c r="O26" s="203" t="str">
        <f t="shared" si="27"/>
        <v>＼</v>
      </c>
      <c r="P26" s="217" t="str">
        <f t="shared" si="27"/>
        <v>＼</v>
      </c>
      <c r="Q26" s="212"/>
      <c r="R26" s="78"/>
      <c r="S26" s="78"/>
      <c r="T26" s="181"/>
      <c r="U26" s="167"/>
      <c r="V26" s="167"/>
      <c r="W26" s="167"/>
      <c r="X26" s="167"/>
      <c r="Y26" s="167"/>
      <c r="Z26" s="167"/>
      <c r="AA26" s="167"/>
      <c r="AB26" s="167"/>
      <c r="AC26" s="167"/>
      <c r="AD26" s="167"/>
      <c r="AE26" s="167"/>
      <c r="AF26" s="167"/>
      <c r="AG26" s="167"/>
      <c r="AH26" s="169"/>
      <c r="AI26" s="169"/>
      <c r="AJ26" s="169"/>
      <c r="AK26" s="169"/>
      <c r="AO26" s="4"/>
      <c r="AP26" s="4"/>
    </row>
    <row r="27" spans="1:74" ht="14.25" customHeight="1">
      <c r="A27" s="175"/>
      <c r="B27" s="172"/>
      <c r="C27" s="192">
        <f>DATE($AU$2,A28,1)</f>
        <v>42583</v>
      </c>
      <c r="D27" s="192">
        <f t="shared" ref="D27:S27" si="28">C27+1</f>
        <v>42584</v>
      </c>
      <c r="E27" s="192">
        <f t="shared" si="28"/>
        <v>42585</v>
      </c>
      <c r="F27" s="192">
        <f t="shared" si="28"/>
        <v>42586</v>
      </c>
      <c r="G27" s="192">
        <f t="shared" si="28"/>
        <v>42587</v>
      </c>
      <c r="H27" s="192">
        <f t="shared" si="28"/>
        <v>42588</v>
      </c>
      <c r="I27" s="192">
        <f t="shared" si="28"/>
        <v>42589</v>
      </c>
      <c r="J27" s="192">
        <f t="shared" si="28"/>
        <v>42590</v>
      </c>
      <c r="K27" s="192">
        <f t="shared" si="28"/>
        <v>42591</v>
      </c>
      <c r="L27" s="192">
        <f t="shared" si="28"/>
        <v>42592</v>
      </c>
      <c r="M27" s="192">
        <f t="shared" si="28"/>
        <v>42593</v>
      </c>
      <c r="N27" s="192">
        <f t="shared" si="28"/>
        <v>42594</v>
      </c>
      <c r="O27" s="192">
        <f t="shared" si="28"/>
        <v>42595</v>
      </c>
      <c r="P27" s="193">
        <f t="shared" si="28"/>
        <v>42596</v>
      </c>
      <c r="Q27" s="210">
        <f t="shared" si="28"/>
        <v>42597</v>
      </c>
      <c r="R27" s="192">
        <f t="shared" si="28"/>
        <v>42598</v>
      </c>
      <c r="S27" s="182">
        <f t="shared" si="28"/>
        <v>42599</v>
      </c>
      <c r="T27" s="179"/>
      <c r="AH27" s="170"/>
      <c r="AI27" s="170"/>
      <c r="AJ27" s="170"/>
      <c r="AK27" s="170"/>
      <c r="AR27" s="3">
        <f>COUNTIF(祝祭日!$C$5:$C$61,C27)</f>
        <v>0</v>
      </c>
      <c r="AS27" s="3">
        <f>COUNTIF(祝祭日!$C$5:$C$61,D27)</f>
        <v>0</v>
      </c>
      <c r="AT27" s="3">
        <f>COUNTIF(祝祭日!$C$5:$C$61,E27)</f>
        <v>0</v>
      </c>
      <c r="AU27" s="3">
        <f>COUNTIF(祝祭日!$C$5:$C$61,F27)</f>
        <v>0</v>
      </c>
      <c r="AV27" s="3">
        <f>COUNTIF(祝祭日!$C$5:$C$61,G27)</f>
        <v>0</v>
      </c>
      <c r="AW27" s="3">
        <f>COUNTIF(祝祭日!$C$5:$C$61,H27)</f>
        <v>0</v>
      </c>
      <c r="AX27" s="3">
        <f>COUNTIF(祝祭日!$C$5:$C$61,I27)</f>
        <v>0</v>
      </c>
      <c r="AY27" s="3">
        <f>COUNTIF(祝祭日!$C$5:$C$61,J27)</f>
        <v>0</v>
      </c>
      <c r="AZ27" s="3">
        <f>COUNTIF(祝祭日!$C$5:$C$61,K27)</f>
        <v>0</v>
      </c>
      <c r="BA27" s="3">
        <f>COUNTIF(祝祭日!$C$5:$C$61,L27)</f>
        <v>0</v>
      </c>
      <c r="BB27" s="3">
        <f>COUNTIF(祝祭日!$C$5:$C$61,M27)</f>
        <v>1</v>
      </c>
      <c r="BC27" s="3">
        <f>COUNTIF(祝祭日!$C$5:$C$61,N27)</f>
        <v>0</v>
      </c>
      <c r="BD27" s="3">
        <f>COUNTIF(祝祭日!$C$5:$C$61,O27)</f>
        <v>0</v>
      </c>
      <c r="BE27" s="3">
        <f>COUNTIF(祝祭日!$C$5:$C$61,P27)</f>
        <v>0</v>
      </c>
      <c r="BF27" s="3">
        <f>COUNTIF(祝祭日!$C$5:$C$61,Q27)</f>
        <v>0</v>
      </c>
      <c r="BG27" s="3">
        <f>COUNTIF(祝祭日!$C$5:$C$61,R27)</f>
        <v>0</v>
      </c>
      <c r="BH27" s="3">
        <f>COUNTIF(祝祭日!$C$5:$C$61,S27)</f>
        <v>0</v>
      </c>
      <c r="BI27" s="3">
        <f>COUNTIF(祝祭日!$C$5:$C$61,C30)</f>
        <v>0</v>
      </c>
      <c r="BJ27" s="3">
        <f>COUNTIF(祝祭日!$C$5:$C$61,D30)</f>
        <v>0</v>
      </c>
      <c r="BK27" s="3">
        <f>COUNTIF(祝祭日!$C$5:$C$61,E30)</f>
        <v>0</v>
      </c>
      <c r="BL27" s="3">
        <f>COUNTIF(祝祭日!$C$5:$C$61,F30)</f>
        <v>0</v>
      </c>
      <c r="BM27" s="3">
        <f>COUNTIF(祝祭日!$C$5:$C$61,G30)</f>
        <v>0</v>
      </c>
      <c r="BN27" s="3">
        <f>COUNTIF(祝祭日!$C$5:$C$61,H30)</f>
        <v>0</v>
      </c>
      <c r="BO27" s="3">
        <f>COUNTIF(祝祭日!$C$5:$C$61,I30)</f>
        <v>0</v>
      </c>
      <c r="BP27" s="3">
        <f>COUNTIF(祝祭日!$C$5:$C$61,J30)</f>
        <v>0</v>
      </c>
      <c r="BQ27" s="3">
        <f>COUNTIF(祝祭日!$C$5:$C$61,K30)</f>
        <v>0</v>
      </c>
      <c r="BR27" s="3">
        <f>COUNTIF(祝祭日!$C$5:$C$61,L30)</f>
        <v>0</v>
      </c>
      <c r="BS27" s="3">
        <f>COUNTIF(祝祭日!$C$5:$C$61,M30)</f>
        <v>0</v>
      </c>
      <c r="BT27" s="3">
        <f>COUNTIF(祝祭日!$C$5:$C$61,N30)</f>
        <v>0</v>
      </c>
      <c r="BU27" s="3">
        <f>COUNTIF(祝祭日!$C$5:$C$61,O30)</f>
        <v>0</v>
      </c>
      <c r="BV27" s="3">
        <f>COUNTIF(祝祭日!$C$5:$C$61,P30)</f>
        <v>0</v>
      </c>
    </row>
    <row r="28" spans="1:74" ht="14.25" customHeight="1">
      <c r="A28" s="245">
        <v>8</v>
      </c>
      <c r="B28" s="271" t="s">
        <v>2</v>
      </c>
      <c r="C28" s="195">
        <f t="shared" ref="C28:S28" si="29">C27</f>
        <v>42583</v>
      </c>
      <c r="D28" s="195">
        <f t="shared" si="29"/>
        <v>42584</v>
      </c>
      <c r="E28" s="195">
        <f t="shared" si="29"/>
        <v>42585</v>
      </c>
      <c r="F28" s="195">
        <f t="shared" si="29"/>
        <v>42586</v>
      </c>
      <c r="G28" s="195">
        <f t="shared" si="29"/>
        <v>42587</v>
      </c>
      <c r="H28" s="195">
        <f t="shared" si="29"/>
        <v>42588</v>
      </c>
      <c r="I28" s="195">
        <f t="shared" si="29"/>
        <v>42589</v>
      </c>
      <c r="J28" s="195">
        <f t="shared" si="29"/>
        <v>42590</v>
      </c>
      <c r="K28" s="195">
        <f t="shared" si="29"/>
        <v>42591</v>
      </c>
      <c r="L28" s="195">
        <f t="shared" si="29"/>
        <v>42592</v>
      </c>
      <c r="M28" s="195">
        <f t="shared" si="29"/>
        <v>42593</v>
      </c>
      <c r="N28" s="195">
        <f t="shared" si="29"/>
        <v>42594</v>
      </c>
      <c r="O28" s="195">
        <f t="shared" si="29"/>
        <v>42595</v>
      </c>
      <c r="P28" s="196">
        <f t="shared" si="29"/>
        <v>42596</v>
      </c>
      <c r="Q28" s="211">
        <f t="shared" si="29"/>
        <v>42597</v>
      </c>
      <c r="R28" s="195">
        <f t="shared" si="29"/>
        <v>42598</v>
      </c>
      <c r="S28" s="184">
        <f t="shared" si="29"/>
        <v>42599</v>
      </c>
      <c r="T28" s="179"/>
      <c r="AH28" s="170"/>
      <c r="AI28" s="170"/>
      <c r="AJ28" s="170"/>
      <c r="AK28" s="170"/>
      <c r="AO28" s="4"/>
      <c r="AP28" s="4"/>
      <c r="AR28" s="3">
        <f>IF(AR27&gt;0,8,IF(COUNTIF(memo!$T$9:$T$44,C27)&gt;0,0.5,WEEKDAY(C27,2)))</f>
        <v>1</v>
      </c>
      <c r="AS28" s="3">
        <f>IF(AS27&gt;0,8,IF(COUNTIF(memo!$T$9:$T$44,D27)&gt;0,0.5,WEEKDAY(D27,2)))</f>
        <v>2</v>
      </c>
      <c r="AT28" s="3">
        <f>IF(AT27&gt;0,8,IF(COUNTIF(memo!$T$9:$T$44,E27)&gt;0,0.5,WEEKDAY(E27,2)))</f>
        <v>3</v>
      </c>
      <c r="AU28" s="3">
        <f>IF(AU27&gt;0,8,IF(COUNTIF(memo!$T$9:$T$44,F27)&gt;0,0.5,WEEKDAY(F27,2)))</f>
        <v>4</v>
      </c>
      <c r="AV28" s="3">
        <f>IF(AV27&gt;0,8,IF(COUNTIF(memo!$T$9:$T$44,G27)&gt;0,0.5,WEEKDAY(G27,2)))</f>
        <v>5</v>
      </c>
      <c r="AW28" s="3">
        <f>IF(AW27&gt;0,8,IF(COUNTIF(memo!$T$9:$T$44,H27)&gt;0,0.5,WEEKDAY(H27,2)))</f>
        <v>6</v>
      </c>
      <c r="AX28" s="3">
        <f>IF(AX27&gt;0,8,IF(COUNTIF(memo!$T$9:$T$44,I27)&gt;0,0.5,WEEKDAY(I27,2)))</f>
        <v>7</v>
      </c>
      <c r="AY28" s="3">
        <f>IF(AY27&gt;0,8,IF(COUNTIF(memo!$T$9:$T$44,J27)&gt;0,0.5,WEEKDAY(J27,2)))</f>
        <v>1</v>
      </c>
      <c r="AZ28" s="3">
        <f>IF(AZ27&gt;0,8,IF(COUNTIF(memo!$T$9:$T$44,K27)&gt;0,0.5,WEEKDAY(K27,2)))</f>
        <v>2</v>
      </c>
      <c r="BA28" s="3">
        <f>IF(BA27&gt;0,8,IF(COUNTIF(memo!$T$9:$T$44,L27)&gt;0,0.5,WEEKDAY(L27,2)))</f>
        <v>3</v>
      </c>
      <c r="BB28" s="3">
        <f>IF(BB27&gt;0,8,IF(COUNTIF(memo!$T$9:$T$44,M27)&gt;0,0.5,WEEKDAY(M27,2)))</f>
        <v>8</v>
      </c>
      <c r="BC28" s="3">
        <f>IF(BC27&gt;0,8,IF(COUNTIF(memo!$T$9:$T$44,N27)&gt;0,0.5,WEEKDAY(N27,2)))</f>
        <v>5</v>
      </c>
      <c r="BD28" s="3">
        <f>IF(BD27&gt;0,8,IF(COUNTIF(memo!$T$9:$T$44,O27)&gt;0,0.5,WEEKDAY(O27,2)))</f>
        <v>6</v>
      </c>
      <c r="BE28" s="3">
        <f>IF(BE27&gt;0,8,IF(COUNTIF(memo!$T$9:$T$44,P27)&gt;0,0.5,WEEKDAY(P27,2)))</f>
        <v>7</v>
      </c>
      <c r="BF28" s="3">
        <f>IF(BF27&gt;0,8,IF(COUNTIF(memo!$T$9:$T$44,Q27)&gt;0,0.5,WEEKDAY(Q27,2)))</f>
        <v>1</v>
      </c>
      <c r="BG28" s="3">
        <f>IF(BG27&gt;0,8,IF(COUNTIF(memo!$T$9:$T$44,R27)&gt;0,0.5,WEEKDAY(R27,2)))</f>
        <v>2</v>
      </c>
      <c r="BH28" s="3">
        <f>IF(BH27&gt;0,8,IF(COUNTIF(memo!$T$9:$T$44,S27)&gt;0,0.5,WEEKDAY(S27,2)))</f>
        <v>3</v>
      </c>
      <c r="BI28" s="3">
        <f>IF(BI27&gt;0,8,IF(COUNTIF(memo!$T$9:$T$44,C30)&gt;0,0.5,WEEKDAY(C30,2)))</f>
        <v>4</v>
      </c>
      <c r="BJ28" s="3">
        <f>IF(BJ27&gt;0,8,IF(COUNTIF(memo!$T$9:$T$44,D30)&gt;0,0.5,WEEKDAY(D30,2)))</f>
        <v>5</v>
      </c>
      <c r="BK28" s="3">
        <f>IF(BK27&gt;0,8,IF(COUNTIF(memo!$T$9:$T$44,E30)&gt;0,0.5,WEEKDAY(E30,2)))</f>
        <v>6</v>
      </c>
      <c r="BL28" s="3">
        <f>IF(BL27&gt;0,8,IF(COUNTIF(memo!$T$9:$T$44,F30)&gt;0,0.5,WEEKDAY(F30,2)))</f>
        <v>7</v>
      </c>
      <c r="BM28" s="3">
        <f>IF(BM27&gt;0,8,IF(COUNTIF(memo!$T$9:$T$44,G30)&gt;0,0.5,WEEKDAY(G30,2)))</f>
        <v>1</v>
      </c>
      <c r="BN28" s="3">
        <f>IF(BN27&gt;0,8,IF(COUNTIF(memo!$T$9:$T$44,H30)&gt;0,0.5,WEEKDAY(H30,2)))</f>
        <v>2</v>
      </c>
      <c r="BO28" s="3">
        <f>IF(BO27&gt;0,8,IF(COUNTIF(memo!$T$9:$T$44,I30)&gt;0,0.5,WEEKDAY(I30,2)))</f>
        <v>3</v>
      </c>
      <c r="BP28" s="3">
        <f>IF(BP27&gt;0,8,IF(COUNTIF(memo!$T$9:$T$44,J30)&gt;0,0.5,WEEKDAY(J30,2)))</f>
        <v>4</v>
      </c>
      <c r="BQ28" s="3">
        <f>IF(BQ27&gt;0,8,IF(COUNTIF(memo!$T$9:$T$44,K30)&gt;0,0.5,WEEKDAY(K30,2)))</f>
        <v>5</v>
      </c>
      <c r="BR28" s="3">
        <f>IF(BR27&gt;0,8,IF(COUNTIF(memo!$T$9:$T$44,L30)&gt;0,0.5,WEEKDAY(L30,2)))</f>
        <v>6</v>
      </c>
      <c r="BS28" s="3">
        <f>IF(BS27&gt;0,8,IF(COUNTIF(memo!$T$9:$T$44,M30)&gt;0,0.5,WEEKDAY(M30,2)))</f>
        <v>7</v>
      </c>
      <c r="BT28" s="3">
        <f>IF(BT27&gt;0,8,IF(COUNTIF(memo!$T$9:$T$44,N30)&gt;0,0.5,WEEKDAY(N30,2)))</f>
        <v>1</v>
      </c>
      <c r="BU28" s="3">
        <f>IF(BU27&gt;0,8,IF(COUNTIF(memo!$T$9:$T$44,O30)&gt;0,0.5,WEEKDAY(O30,2)))</f>
        <v>2</v>
      </c>
      <c r="BV28" s="3">
        <f>IF(BV27&gt;0,8,IF(COUNTIF(memo!$T$9:$T$44,P30)&gt;0,0.5,WEEKDAY(P30,2)))</f>
        <v>3</v>
      </c>
    </row>
    <row r="29" spans="1:74" ht="37.5" customHeight="1" thickBot="1">
      <c r="A29" s="245"/>
      <c r="B29" s="271"/>
      <c r="C29" s="204" t="str">
        <f>IF(AR29="","",AR29)</f>
        <v/>
      </c>
      <c r="D29" s="204" t="str">
        <f t="shared" ref="D29:S29" si="30">IF(AS29="","",AS29)</f>
        <v/>
      </c>
      <c r="E29" s="204" t="str">
        <f t="shared" si="30"/>
        <v/>
      </c>
      <c r="F29" s="204" t="str">
        <f t="shared" si="30"/>
        <v/>
      </c>
      <c r="G29" s="204" t="str">
        <f t="shared" si="30"/>
        <v/>
      </c>
      <c r="H29" s="204" t="str">
        <f t="shared" si="30"/>
        <v>＼</v>
      </c>
      <c r="I29" s="204" t="str">
        <f t="shared" si="30"/>
        <v>＼</v>
      </c>
      <c r="J29" s="204" t="str">
        <f t="shared" si="30"/>
        <v/>
      </c>
      <c r="K29" s="204" t="str">
        <f t="shared" si="30"/>
        <v/>
      </c>
      <c r="L29" s="204" t="str">
        <f t="shared" si="30"/>
        <v/>
      </c>
      <c r="M29" s="204" t="str">
        <f t="shared" si="30"/>
        <v>＼</v>
      </c>
      <c r="N29" s="204" t="str">
        <f t="shared" si="30"/>
        <v/>
      </c>
      <c r="O29" s="204" t="str">
        <f t="shared" si="30"/>
        <v>＼</v>
      </c>
      <c r="P29" s="205" t="str">
        <f t="shared" si="30"/>
        <v>＼</v>
      </c>
      <c r="Q29" s="215" t="str">
        <f t="shared" si="30"/>
        <v/>
      </c>
      <c r="R29" s="204" t="str">
        <f t="shared" si="30"/>
        <v/>
      </c>
      <c r="S29" s="188" t="str">
        <f t="shared" si="30"/>
        <v/>
      </c>
      <c r="T29" s="180"/>
      <c r="AH29" s="169"/>
      <c r="AI29" s="169"/>
      <c r="AJ29" s="169"/>
      <c r="AK29" s="169"/>
      <c r="AO29" s="4"/>
      <c r="AP29" s="4"/>
      <c r="AR29" s="3" t="str">
        <f>IF(OR(AR28=6,AR28=7,AR28=8),"＼","")</f>
        <v/>
      </c>
      <c r="AS29" s="3" t="str">
        <f t="shared" ref="AS29:BV29" si="31">IF(OR(AS28=6,AS28=7,AS28=8),"＼","")</f>
        <v/>
      </c>
      <c r="AT29" s="3" t="str">
        <f t="shared" si="31"/>
        <v/>
      </c>
      <c r="AU29" s="3" t="str">
        <f t="shared" si="31"/>
        <v/>
      </c>
      <c r="AV29" s="3" t="str">
        <f t="shared" si="31"/>
        <v/>
      </c>
      <c r="AW29" s="3" t="str">
        <f t="shared" si="31"/>
        <v>＼</v>
      </c>
      <c r="AX29" s="3" t="str">
        <f t="shared" si="31"/>
        <v>＼</v>
      </c>
      <c r="AY29" s="3" t="str">
        <f t="shared" si="31"/>
        <v/>
      </c>
      <c r="AZ29" s="3" t="str">
        <f t="shared" si="31"/>
        <v/>
      </c>
      <c r="BA29" s="3" t="str">
        <f t="shared" si="31"/>
        <v/>
      </c>
      <c r="BB29" s="3" t="str">
        <f t="shared" si="31"/>
        <v>＼</v>
      </c>
      <c r="BC29" s="3" t="str">
        <f t="shared" si="31"/>
        <v/>
      </c>
      <c r="BD29" s="3" t="str">
        <f t="shared" si="31"/>
        <v>＼</v>
      </c>
      <c r="BE29" s="3" t="str">
        <f t="shared" si="31"/>
        <v>＼</v>
      </c>
      <c r="BF29" s="3" t="str">
        <f t="shared" si="31"/>
        <v/>
      </c>
      <c r="BG29" s="3" t="str">
        <f t="shared" si="31"/>
        <v/>
      </c>
      <c r="BH29" s="3" t="str">
        <f t="shared" si="31"/>
        <v/>
      </c>
      <c r="BI29" s="3" t="str">
        <f t="shared" si="31"/>
        <v/>
      </c>
      <c r="BJ29" s="3" t="str">
        <f t="shared" si="31"/>
        <v/>
      </c>
      <c r="BK29" s="3" t="str">
        <f t="shared" si="31"/>
        <v>＼</v>
      </c>
      <c r="BL29" s="3" t="str">
        <f t="shared" si="31"/>
        <v>＼</v>
      </c>
      <c r="BM29" s="3" t="str">
        <f t="shared" si="31"/>
        <v/>
      </c>
      <c r="BN29" s="3" t="str">
        <f t="shared" si="31"/>
        <v/>
      </c>
      <c r="BO29" s="3" t="str">
        <f t="shared" si="31"/>
        <v/>
      </c>
      <c r="BP29" s="3" t="str">
        <f t="shared" si="31"/>
        <v/>
      </c>
      <c r="BQ29" s="3" t="str">
        <f t="shared" si="31"/>
        <v/>
      </c>
      <c r="BR29" s="3" t="str">
        <f t="shared" si="31"/>
        <v>＼</v>
      </c>
      <c r="BS29" s="3" t="str">
        <f t="shared" si="31"/>
        <v>＼</v>
      </c>
      <c r="BT29" s="3" t="str">
        <f t="shared" si="31"/>
        <v/>
      </c>
      <c r="BU29" s="3" t="str">
        <f t="shared" si="31"/>
        <v/>
      </c>
      <c r="BV29" s="3" t="str">
        <f t="shared" si="31"/>
        <v/>
      </c>
    </row>
    <row r="30" spans="1:74" ht="14.25" customHeight="1">
      <c r="A30" s="159"/>
      <c r="B30" s="168"/>
      <c r="C30" s="199">
        <f>S27+1</f>
        <v>42600</v>
      </c>
      <c r="D30" s="199">
        <f t="shared" ref="D30:P30" si="32">C30+1</f>
        <v>42601</v>
      </c>
      <c r="E30" s="199">
        <f t="shared" si="32"/>
        <v>42602</v>
      </c>
      <c r="F30" s="199">
        <f t="shared" si="32"/>
        <v>42603</v>
      </c>
      <c r="G30" s="199">
        <f t="shared" si="32"/>
        <v>42604</v>
      </c>
      <c r="H30" s="199">
        <f t="shared" si="32"/>
        <v>42605</v>
      </c>
      <c r="I30" s="199">
        <f t="shared" si="32"/>
        <v>42606</v>
      </c>
      <c r="J30" s="199">
        <f t="shared" si="32"/>
        <v>42607</v>
      </c>
      <c r="K30" s="199">
        <f t="shared" si="32"/>
        <v>42608</v>
      </c>
      <c r="L30" s="199">
        <f t="shared" si="32"/>
        <v>42609</v>
      </c>
      <c r="M30" s="199">
        <f t="shared" si="32"/>
        <v>42610</v>
      </c>
      <c r="N30" s="199">
        <f t="shared" si="32"/>
        <v>42611</v>
      </c>
      <c r="O30" s="199">
        <f t="shared" si="32"/>
        <v>42612</v>
      </c>
      <c r="P30" s="218">
        <f t="shared" si="32"/>
        <v>42613</v>
      </c>
      <c r="Q30" s="264" t="s">
        <v>4</v>
      </c>
      <c r="R30" s="265" t="s">
        <v>158</v>
      </c>
      <c r="S30" s="266" t="s">
        <v>6</v>
      </c>
      <c r="T30" s="267" t="s">
        <v>7</v>
      </c>
      <c r="U30" s="167"/>
      <c r="V30" s="167"/>
      <c r="W30" s="167"/>
      <c r="X30" s="167"/>
      <c r="Y30" s="167"/>
      <c r="Z30" s="167"/>
      <c r="AA30" s="167"/>
      <c r="AB30" s="167"/>
      <c r="AC30" s="167"/>
      <c r="AD30" s="167"/>
      <c r="AE30" s="167"/>
      <c r="AF30" s="167"/>
      <c r="AG30" s="167"/>
      <c r="AH30" s="169"/>
      <c r="AI30" s="169"/>
      <c r="AJ30" s="169"/>
      <c r="AK30" s="169"/>
      <c r="AO30" s="4"/>
      <c r="AP30" s="4"/>
    </row>
    <row r="31" spans="1:74" ht="14.25" customHeight="1">
      <c r="A31" s="159"/>
      <c r="B31" s="168"/>
      <c r="C31" s="195">
        <f t="shared" ref="C31:P31" si="33">C30</f>
        <v>42600</v>
      </c>
      <c r="D31" s="195">
        <f t="shared" si="33"/>
        <v>42601</v>
      </c>
      <c r="E31" s="195">
        <f t="shared" si="33"/>
        <v>42602</v>
      </c>
      <c r="F31" s="195">
        <f t="shared" si="33"/>
        <v>42603</v>
      </c>
      <c r="G31" s="195">
        <f t="shared" si="33"/>
        <v>42604</v>
      </c>
      <c r="H31" s="195">
        <f t="shared" si="33"/>
        <v>42605</v>
      </c>
      <c r="I31" s="195">
        <f t="shared" si="33"/>
        <v>42606</v>
      </c>
      <c r="J31" s="195">
        <f t="shared" si="33"/>
        <v>42607</v>
      </c>
      <c r="K31" s="195">
        <f t="shared" si="33"/>
        <v>42608</v>
      </c>
      <c r="L31" s="195">
        <f t="shared" si="33"/>
        <v>42609</v>
      </c>
      <c r="M31" s="195">
        <f t="shared" si="33"/>
        <v>42610</v>
      </c>
      <c r="N31" s="195">
        <f t="shared" si="33"/>
        <v>42611</v>
      </c>
      <c r="O31" s="195">
        <f t="shared" si="33"/>
        <v>42612</v>
      </c>
      <c r="P31" s="196">
        <f t="shared" si="33"/>
        <v>42613</v>
      </c>
      <c r="Q31" s="264"/>
      <c r="R31" s="265"/>
      <c r="S31" s="266"/>
      <c r="T31" s="268"/>
      <c r="U31" s="167"/>
      <c r="V31" s="167"/>
      <c r="W31" s="167"/>
      <c r="X31" s="167"/>
      <c r="Y31" s="167"/>
      <c r="Z31" s="167"/>
      <c r="AA31" s="167"/>
      <c r="AB31" s="167"/>
      <c r="AC31" s="167"/>
      <c r="AD31" s="167"/>
      <c r="AE31" s="167"/>
      <c r="AF31" s="167"/>
      <c r="AG31" s="167"/>
      <c r="AH31" s="169"/>
      <c r="AI31" s="169"/>
      <c r="AJ31" s="169"/>
      <c r="AK31" s="169"/>
      <c r="AO31" s="4"/>
      <c r="AP31" s="4"/>
    </row>
    <row r="32" spans="1:74" ht="37.5" customHeight="1" thickBot="1">
      <c r="A32" s="160"/>
      <c r="B32" s="173"/>
      <c r="C32" s="203" t="str">
        <f t="shared" ref="C32:P32" si="34">IF(BI29="","",BI29)</f>
        <v/>
      </c>
      <c r="D32" s="203" t="str">
        <f t="shared" si="34"/>
        <v/>
      </c>
      <c r="E32" s="203" t="str">
        <f t="shared" si="34"/>
        <v>＼</v>
      </c>
      <c r="F32" s="203" t="str">
        <f t="shared" si="34"/>
        <v>＼</v>
      </c>
      <c r="G32" s="203" t="str">
        <f t="shared" si="34"/>
        <v/>
      </c>
      <c r="H32" s="203" t="str">
        <f t="shared" si="34"/>
        <v/>
      </c>
      <c r="I32" s="203" t="str">
        <f t="shared" si="34"/>
        <v/>
      </c>
      <c r="J32" s="203" t="str">
        <f t="shared" si="34"/>
        <v/>
      </c>
      <c r="K32" s="203" t="str">
        <f t="shared" si="34"/>
        <v/>
      </c>
      <c r="L32" s="203" t="str">
        <f t="shared" si="34"/>
        <v>＼</v>
      </c>
      <c r="M32" s="203" t="str">
        <f t="shared" si="34"/>
        <v>＼</v>
      </c>
      <c r="N32" s="203" t="str">
        <f t="shared" si="34"/>
        <v/>
      </c>
      <c r="O32" s="203" t="str">
        <f t="shared" si="34"/>
        <v/>
      </c>
      <c r="P32" s="217" t="str">
        <f t="shared" si="34"/>
        <v/>
      </c>
      <c r="Q32" s="212"/>
      <c r="R32" s="78"/>
      <c r="S32" s="78"/>
      <c r="T32" s="181"/>
      <c r="U32" s="167"/>
      <c r="V32" s="167"/>
      <c r="W32" s="167"/>
      <c r="X32" s="167"/>
      <c r="Y32" s="167"/>
      <c r="Z32" s="167"/>
      <c r="AA32" s="167"/>
      <c r="AB32" s="167"/>
      <c r="AC32" s="167"/>
      <c r="AD32" s="167"/>
      <c r="AE32" s="167"/>
      <c r="AF32" s="167"/>
      <c r="AG32" s="167"/>
      <c r="AH32" s="169"/>
      <c r="AI32" s="169"/>
      <c r="AJ32" s="169"/>
      <c r="AK32" s="169"/>
      <c r="AO32" s="4"/>
      <c r="AP32" s="4"/>
    </row>
    <row r="33" spans="1:74" ht="14.25" customHeight="1">
      <c r="A33" s="175"/>
      <c r="B33" s="172"/>
      <c r="C33" s="192">
        <f>DATE($AU$2,A34,1)</f>
        <v>42614</v>
      </c>
      <c r="D33" s="192">
        <f t="shared" ref="D33:S33" si="35">C33+1</f>
        <v>42615</v>
      </c>
      <c r="E33" s="192">
        <f t="shared" si="35"/>
        <v>42616</v>
      </c>
      <c r="F33" s="192">
        <f t="shared" si="35"/>
        <v>42617</v>
      </c>
      <c r="G33" s="192">
        <f t="shared" si="35"/>
        <v>42618</v>
      </c>
      <c r="H33" s="192">
        <f t="shared" si="35"/>
        <v>42619</v>
      </c>
      <c r="I33" s="192">
        <f t="shared" si="35"/>
        <v>42620</v>
      </c>
      <c r="J33" s="192">
        <f t="shared" si="35"/>
        <v>42621</v>
      </c>
      <c r="K33" s="192">
        <f t="shared" si="35"/>
        <v>42622</v>
      </c>
      <c r="L33" s="192">
        <f t="shared" si="35"/>
        <v>42623</v>
      </c>
      <c r="M33" s="192">
        <f t="shared" si="35"/>
        <v>42624</v>
      </c>
      <c r="N33" s="192">
        <f t="shared" si="35"/>
        <v>42625</v>
      </c>
      <c r="O33" s="192">
        <f t="shared" si="35"/>
        <v>42626</v>
      </c>
      <c r="P33" s="193">
        <f t="shared" si="35"/>
        <v>42627</v>
      </c>
      <c r="Q33" s="210">
        <f t="shared" si="35"/>
        <v>42628</v>
      </c>
      <c r="R33" s="192">
        <f t="shared" si="35"/>
        <v>42629</v>
      </c>
      <c r="S33" s="186">
        <f t="shared" si="35"/>
        <v>42630</v>
      </c>
      <c r="T33" s="179"/>
      <c r="AH33" s="170"/>
      <c r="AI33" s="170"/>
      <c r="AJ33" s="170"/>
      <c r="AK33" s="170"/>
      <c r="AR33" s="3">
        <f>COUNTIF(祝祭日!$C$5:$C$61,C33)</f>
        <v>0</v>
      </c>
      <c r="AS33" s="3">
        <f>COUNTIF(祝祭日!$C$5:$C$61,D33)</f>
        <v>0</v>
      </c>
      <c r="AT33" s="3">
        <f>COUNTIF(祝祭日!$C$5:$C$61,E33)</f>
        <v>0</v>
      </c>
      <c r="AU33" s="3">
        <f>COUNTIF(祝祭日!$C$5:$C$61,F33)</f>
        <v>0</v>
      </c>
      <c r="AV33" s="3">
        <f>COUNTIF(祝祭日!$C$5:$C$61,G33)</f>
        <v>0</v>
      </c>
      <c r="AW33" s="3">
        <f>COUNTIF(祝祭日!$C$5:$C$61,H33)</f>
        <v>0</v>
      </c>
      <c r="AX33" s="3">
        <f>COUNTIF(祝祭日!$C$5:$C$61,I33)</f>
        <v>0</v>
      </c>
      <c r="AY33" s="3">
        <f>COUNTIF(祝祭日!$C$5:$C$61,J33)</f>
        <v>0</v>
      </c>
      <c r="AZ33" s="3">
        <f>COUNTIF(祝祭日!$C$5:$C$61,K33)</f>
        <v>0</v>
      </c>
      <c r="BA33" s="3">
        <f>COUNTIF(祝祭日!$C$5:$C$61,L33)</f>
        <v>0</v>
      </c>
      <c r="BB33" s="3">
        <f>COUNTIF(祝祭日!$C$5:$C$61,M33)</f>
        <v>0</v>
      </c>
      <c r="BC33" s="3">
        <f>COUNTIF(祝祭日!$C$5:$C$61,N33)</f>
        <v>0</v>
      </c>
      <c r="BD33" s="3">
        <f>COUNTIF(祝祭日!$C$5:$C$61,O33)</f>
        <v>0</v>
      </c>
      <c r="BE33" s="3">
        <f>COUNTIF(祝祭日!$C$5:$C$61,P33)</f>
        <v>0</v>
      </c>
      <c r="BF33" s="3">
        <f>COUNTIF(祝祭日!$C$5:$C$61,Q33)</f>
        <v>0</v>
      </c>
      <c r="BG33" s="3">
        <f>COUNTIF(祝祭日!$C$5:$C$61,R33)</f>
        <v>0</v>
      </c>
      <c r="BH33" s="3">
        <f>COUNTIF(祝祭日!$C$5:$C$61,S33)</f>
        <v>0</v>
      </c>
      <c r="BI33" s="3">
        <f>COUNTIF(祝祭日!$C$5:$C$61,C36)</f>
        <v>0</v>
      </c>
      <c r="BJ33" s="3">
        <f>COUNTIF(祝祭日!$C$5:$C$61,D36)</f>
        <v>1</v>
      </c>
      <c r="BK33" s="3">
        <f>COUNTIF(祝祭日!$C$5:$C$61,E36)</f>
        <v>0</v>
      </c>
      <c r="BL33" s="3">
        <f>COUNTIF(祝祭日!$C$5:$C$61,F36)</f>
        <v>0</v>
      </c>
      <c r="BM33" s="3">
        <f>COUNTIF(祝祭日!$C$5:$C$61,G36)</f>
        <v>1</v>
      </c>
      <c r="BN33" s="3">
        <f>COUNTIF(祝祭日!$C$5:$C$61,H36)</f>
        <v>0</v>
      </c>
      <c r="BO33" s="3">
        <f>COUNTIF(祝祭日!$C$5:$C$61,I36)</f>
        <v>0</v>
      </c>
      <c r="BP33" s="3">
        <f>COUNTIF(祝祭日!$C$5:$C$61,J36)</f>
        <v>0</v>
      </c>
      <c r="BQ33" s="3">
        <f>COUNTIF(祝祭日!$C$5:$C$61,K36)</f>
        <v>0</v>
      </c>
      <c r="BR33" s="3">
        <f>COUNTIF(祝祭日!$C$5:$C$61,L36)</f>
        <v>0</v>
      </c>
      <c r="BS33" s="3">
        <f>COUNTIF(祝祭日!$C$5:$C$61,M36)</f>
        <v>0</v>
      </c>
      <c r="BT33" s="3">
        <f>COUNTIF(祝祭日!$C$5:$C$61,N36)</f>
        <v>0</v>
      </c>
      <c r="BU33" s="3">
        <f>COUNTIF(祝祭日!$C$5:$C$61,O36)</f>
        <v>0</v>
      </c>
    </row>
    <row r="34" spans="1:74" ht="14.25" customHeight="1">
      <c r="A34" s="245">
        <v>9</v>
      </c>
      <c r="B34" s="271" t="s">
        <v>2</v>
      </c>
      <c r="C34" s="200">
        <f t="shared" ref="C34:S34" si="36">C33</f>
        <v>42614</v>
      </c>
      <c r="D34" s="200">
        <f t="shared" si="36"/>
        <v>42615</v>
      </c>
      <c r="E34" s="200">
        <f t="shared" si="36"/>
        <v>42616</v>
      </c>
      <c r="F34" s="200">
        <f t="shared" si="36"/>
        <v>42617</v>
      </c>
      <c r="G34" s="200">
        <f t="shared" si="36"/>
        <v>42618</v>
      </c>
      <c r="H34" s="200">
        <f t="shared" si="36"/>
        <v>42619</v>
      </c>
      <c r="I34" s="200">
        <f t="shared" si="36"/>
        <v>42620</v>
      </c>
      <c r="J34" s="200">
        <f t="shared" si="36"/>
        <v>42621</v>
      </c>
      <c r="K34" s="200">
        <f t="shared" si="36"/>
        <v>42622</v>
      </c>
      <c r="L34" s="200">
        <f t="shared" si="36"/>
        <v>42623</v>
      </c>
      <c r="M34" s="200">
        <f t="shared" si="36"/>
        <v>42624</v>
      </c>
      <c r="N34" s="200">
        <f t="shared" si="36"/>
        <v>42625</v>
      </c>
      <c r="O34" s="200">
        <f t="shared" si="36"/>
        <v>42626</v>
      </c>
      <c r="P34" s="202">
        <f t="shared" si="36"/>
        <v>42627</v>
      </c>
      <c r="Q34" s="214">
        <f t="shared" si="36"/>
        <v>42628</v>
      </c>
      <c r="R34" s="200">
        <f t="shared" si="36"/>
        <v>42629</v>
      </c>
      <c r="S34" s="187">
        <f t="shared" si="36"/>
        <v>42630</v>
      </c>
      <c r="T34" s="179"/>
      <c r="AH34" s="170"/>
      <c r="AI34" s="170"/>
      <c r="AJ34" s="170"/>
      <c r="AK34" s="170"/>
      <c r="AO34" s="4"/>
      <c r="AP34" s="4"/>
      <c r="AR34" s="3">
        <f>IF(AR33&gt;0,8,IF(COUNTIF(memo!$T$9:$T$44,C33)&gt;0,0.5,WEEKDAY(C33,2)))</f>
        <v>4</v>
      </c>
      <c r="AS34" s="3">
        <f>IF(AS33&gt;0,8,IF(COUNTIF(memo!$T$9:$T$44,D33)&gt;0,0.5,WEEKDAY(D33,2)))</f>
        <v>5</v>
      </c>
      <c r="AT34" s="3">
        <f>IF(AT33&gt;0,8,IF(COUNTIF(memo!$T$9:$T$44,E33)&gt;0,0.5,WEEKDAY(E33,2)))</f>
        <v>6</v>
      </c>
      <c r="AU34" s="3">
        <f>IF(AU33&gt;0,8,IF(COUNTIF(memo!$T$9:$T$44,F33)&gt;0,0.5,WEEKDAY(F33,2)))</f>
        <v>7</v>
      </c>
      <c r="AV34" s="3">
        <f>IF(AV33&gt;0,8,IF(COUNTIF(memo!$T$9:$T$44,G33)&gt;0,0.5,WEEKDAY(G33,2)))</f>
        <v>1</v>
      </c>
      <c r="AW34" s="3">
        <f>IF(AW33&gt;0,8,IF(COUNTIF(memo!$T$9:$T$44,H33)&gt;0,0.5,WEEKDAY(H33,2)))</f>
        <v>2</v>
      </c>
      <c r="AX34" s="3">
        <f>IF(AX33&gt;0,8,IF(COUNTIF(memo!$T$9:$T$44,I33)&gt;0,0.5,WEEKDAY(I33,2)))</f>
        <v>3</v>
      </c>
      <c r="AY34" s="3">
        <f>IF(AY33&gt;0,8,IF(COUNTIF(memo!$T$9:$T$44,J33)&gt;0,0.5,WEEKDAY(J33,2)))</f>
        <v>4</v>
      </c>
      <c r="AZ34" s="3">
        <f>IF(AZ33&gt;0,8,IF(COUNTIF(memo!$T$9:$T$44,K33)&gt;0,0.5,WEEKDAY(K33,2)))</f>
        <v>5</v>
      </c>
      <c r="BA34" s="3">
        <f>IF(BA33&gt;0,8,IF(COUNTIF(memo!$T$9:$T$44,L33)&gt;0,0.5,WEEKDAY(L33,2)))</f>
        <v>6</v>
      </c>
      <c r="BB34" s="3">
        <f>IF(BB33&gt;0,8,IF(COUNTIF(memo!$T$9:$T$44,M33)&gt;0,0.5,WEEKDAY(M33,2)))</f>
        <v>7</v>
      </c>
      <c r="BC34" s="3">
        <f>IF(BC33&gt;0,8,IF(COUNTIF(memo!$T$9:$T$44,N33)&gt;0,0.5,WEEKDAY(N33,2)))</f>
        <v>1</v>
      </c>
      <c r="BD34" s="3">
        <f>IF(BD33&gt;0,8,IF(COUNTIF(memo!$T$9:$T$44,O33)&gt;0,0.5,WEEKDAY(O33,2)))</f>
        <v>2</v>
      </c>
      <c r="BE34" s="3">
        <f>IF(BE33&gt;0,8,IF(COUNTIF(memo!$T$9:$T$44,P33)&gt;0,0.5,WEEKDAY(P33,2)))</f>
        <v>3</v>
      </c>
      <c r="BF34" s="3">
        <f>IF(BF33&gt;0,8,IF(COUNTIF(memo!$T$9:$T$44,Q33)&gt;0,0.5,WEEKDAY(Q33,2)))</f>
        <v>4</v>
      </c>
      <c r="BG34" s="3">
        <f>IF(BG33&gt;0,8,IF(COUNTIF(memo!$T$9:$T$44,R33)&gt;0,0.5,WEEKDAY(R33,2)))</f>
        <v>5</v>
      </c>
      <c r="BH34" s="3">
        <f>IF(BH33&gt;0,8,IF(COUNTIF(memo!$T$9:$T$44,S33)&gt;0,0.5,WEEKDAY(S33,2)))</f>
        <v>6</v>
      </c>
      <c r="BI34" s="3">
        <f>IF(BI33&gt;0,8,IF(COUNTIF(memo!$T$9:$T$44,C36)&gt;0,0.5,WEEKDAY(C36,2)))</f>
        <v>7</v>
      </c>
      <c r="BJ34" s="3">
        <f>IF(BJ33&gt;0,8,IF(COUNTIF(memo!$T$9:$T$44,D36)&gt;0,0.5,WEEKDAY(D36,2)))</f>
        <v>8</v>
      </c>
      <c r="BK34" s="3">
        <f>IF(BK33&gt;0,8,IF(COUNTIF(memo!$T$9:$T$44,E36)&gt;0,0.5,WEEKDAY(E36,2)))</f>
        <v>2</v>
      </c>
      <c r="BL34" s="3">
        <f>IF(BL33&gt;0,8,IF(COUNTIF(memo!$T$9:$T$44,F36)&gt;0,0.5,WEEKDAY(F36,2)))</f>
        <v>3</v>
      </c>
      <c r="BM34" s="3">
        <f>IF(BM33&gt;0,8,IF(COUNTIF(memo!$T$9:$T$44,G36)&gt;0,0.5,WEEKDAY(G36,2)))</f>
        <v>8</v>
      </c>
      <c r="BN34" s="3">
        <f>IF(BN33&gt;0,8,IF(COUNTIF(memo!$T$9:$T$44,H36)&gt;0,0.5,WEEKDAY(H36,2)))</f>
        <v>5</v>
      </c>
      <c r="BO34" s="3">
        <f>IF(BO33&gt;0,8,IF(COUNTIF(memo!$T$9:$T$44,I36)&gt;0,0.5,WEEKDAY(I36,2)))</f>
        <v>6</v>
      </c>
      <c r="BP34" s="3">
        <f>IF(BP33&gt;0,8,IF(COUNTIF(memo!$T$9:$T$44,J36)&gt;0,0.5,WEEKDAY(J36,2)))</f>
        <v>7</v>
      </c>
      <c r="BQ34" s="3">
        <f>IF(BQ33&gt;0,8,IF(COUNTIF(memo!$T$9:$T$44,K36)&gt;0,0.5,WEEKDAY(K36,2)))</f>
        <v>1</v>
      </c>
      <c r="BR34" s="3">
        <f>IF(BR33&gt;0,8,IF(COUNTIF(memo!$T$9:$T$44,L36)&gt;0,0.5,WEEKDAY(L36,2)))</f>
        <v>2</v>
      </c>
      <c r="BS34" s="3">
        <f>IF(BS33&gt;0,8,IF(COUNTIF(memo!$T$9:$T$44,M36)&gt;0,0.5,WEEKDAY(M36,2)))</f>
        <v>3</v>
      </c>
      <c r="BT34" s="3">
        <f>IF(BT33&gt;0,8,IF(COUNTIF(memo!$T$9:$T$44,N36)&gt;0,0.5,WEEKDAY(N36,2)))</f>
        <v>4</v>
      </c>
      <c r="BU34" s="3">
        <f>IF(BU33&gt;0,8,IF(COUNTIF(memo!$T$9:$T$44,O36)&gt;0,0.5,WEEKDAY(O36,2)))</f>
        <v>5</v>
      </c>
    </row>
    <row r="35" spans="1:74" ht="37.5" customHeight="1" thickBot="1">
      <c r="A35" s="245"/>
      <c r="B35" s="271"/>
      <c r="C35" s="197" t="str">
        <f>IF(AR35="","",AR35)</f>
        <v/>
      </c>
      <c r="D35" s="197" t="str">
        <f t="shared" ref="D35:S35" si="37">IF(AS35="","",AS35)</f>
        <v/>
      </c>
      <c r="E35" s="197" t="str">
        <f t="shared" si="37"/>
        <v>＼</v>
      </c>
      <c r="F35" s="197" t="str">
        <f t="shared" si="37"/>
        <v>＼</v>
      </c>
      <c r="G35" s="197" t="str">
        <f t="shared" si="37"/>
        <v/>
      </c>
      <c r="H35" s="197" t="str">
        <f t="shared" si="37"/>
        <v/>
      </c>
      <c r="I35" s="197" t="str">
        <f t="shared" si="37"/>
        <v/>
      </c>
      <c r="J35" s="197" t="str">
        <f t="shared" si="37"/>
        <v/>
      </c>
      <c r="K35" s="197" t="str">
        <f t="shared" si="37"/>
        <v/>
      </c>
      <c r="L35" s="197" t="str">
        <f t="shared" si="37"/>
        <v>＼</v>
      </c>
      <c r="M35" s="197" t="str">
        <f t="shared" si="37"/>
        <v>＼</v>
      </c>
      <c r="N35" s="197" t="str">
        <f t="shared" si="37"/>
        <v/>
      </c>
      <c r="O35" s="197" t="str">
        <f t="shared" si="37"/>
        <v/>
      </c>
      <c r="P35" s="198" t="str">
        <f t="shared" si="37"/>
        <v/>
      </c>
      <c r="Q35" s="213" t="str">
        <f t="shared" si="37"/>
        <v/>
      </c>
      <c r="R35" s="197" t="str">
        <f t="shared" si="37"/>
        <v/>
      </c>
      <c r="S35" s="185" t="str">
        <f t="shared" si="37"/>
        <v>＼</v>
      </c>
      <c r="T35" s="180"/>
      <c r="AH35" s="169"/>
      <c r="AI35" s="169"/>
      <c r="AJ35" s="169"/>
      <c r="AK35" s="169"/>
      <c r="AO35" s="4"/>
      <c r="AP35" s="4"/>
      <c r="AR35" s="3" t="str">
        <f>IF(OR(AR34=6,AR34=7,AR34=8),"＼","")</f>
        <v/>
      </c>
      <c r="AS35" s="3" t="str">
        <f t="shared" ref="AS35:BU35" si="38">IF(OR(AS34=6,AS34=7,AS34=8),"＼","")</f>
        <v/>
      </c>
      <c r="AT35" s="3" t="str">
        <f t="shared" si="38"/>
        <v>＼</v>
      </c>
      <c r="AU35" s="3" t="str">
        <f t="shared" si="38"/>
        <v>＼</v>
      </c>
      <c r="AV35" s="3" t="str">
        <f t="shared" si="38"/>
        <v/>
      </c>
      <c r="AW35" s="3" t="str">
        <f t="shared" si="38"/>
        <v/>
      </c>
      <c r="AX35" s="3" t="str">
        <f t="shared" si="38"/>
        <v/>
      </c>
      <c r="AY35" s="3" t="str">
        <f t="shared" si="38"/>
        <v/>
      </c>
      <c r="AZ35" s="3" t="str">
        <f t="shared" si="38"/>
        <v/>
      </c>
      <c r="BA35" s="3" t="str">
        <f t="shared" si="38"/>
        <v>＼</v>
      </c>
      <c r="BB35" s="3" t="str">
        <f t="shared" si="38"/>
        <v>＼</v>
      </c>
      <c r="BC35" s="3" t="str">
        <f t="shared" si="38"/>
        <v/>
      </c>
      <c r="BD35" s="3" t="str">
        <f t="shared" si="38"/>
        <v/>
      </c>
      <c r="BE35" s="3" t="str">
        <f t="shared" si="38"/>
        <v/>
      </c>
      <c r="BF35" s="3" t="str">
        <f t="shared" si="38"/>
        <v/>
      </c>
      <c r="BG35" s="3" t="str">
        <f t="shared" si="38"/>
        <v/>
      </c>
      <c r="BH35" s="3" t="str">
        <f t="shared" si="38"/>
        <v>＼</v>
      </c>
      <c r="BI35" s="3" t="str">
        <f t="shared" si="38"/>
        <v>＼</v>
      </c>
      <c r="BJ35" s="3" t="str">
        <f t="shared" si="38"/>
        <v>＼</v>
      </c>
      <c r="BK35" s="3" t="str">
        <f t="shared" si="38"/>
        <v/>
      </c>
      <c r="BL35" s="3" t="str">
        <f t="shared" si="38"/>
        <v/>
      </c>
      <c r="BM35" s="3" t="str">
        <f t="shared" si="38"/>
        <v>＼</v>
      </c>
      <c r="BN35" s="3" t="str">
        <f t="shared" si="38"/>
        <v/>
      </c>
      <c r="BO35" s="3" t="str">
        <f t="shared" si="38"/>
        <v>＼</v>
      </c>
      <c r="BP35" s="3" t="str">
        <f t="shared" si="38"/>
        <v>＼</v>
      </c>
      <c r="BQ35" s="3" t="str">
        <f t="shared" si="38"/>
        <v/>
      </c>
      <c r="BR35" s="3" t="str">
        <f t="shared" si="38"/>
        <v/>
      </c>
      <c r="BS35" s="3" t="str">
        <f t="shared" si="38"/>
        <v/>
      </c>
      <c r="BT35" s="3" t="str">
        <f t="shared" si="38"/>
        <v/>
      </c>
      <c r="BU35" s="3" t="str">
        <f t="shared" si="38"/>
        <v/>
      </c>
    </row>
    <row r="36" spans="1:74" ht="14.25" customHeight="1">
      <c r="A36" s="159"/>
      <c r="B36" s="168"/>
      <c r="C36" s="199">
        <f>S33+1</f>
        <v>42631</v>
      </c>
      <c r="D36" s="199">
        <f t="shared" ref="D36:O36" si="39">C36+1</f>
        <v>42632</v>
      </c>
      <c r="E36" s="199">
        <f t="shared" si="39"/>
        <v>42633</v>
      </c>
      <c r="F36" s="199">
        <f t="shared" si="39"/>
        <v>42634</v>
      </c>
      <c r="G36" s="199">
        <f t="shared" si="39"/>
        <v>42635</v>
      </c>
      <c r="H36" s="199">
        <f t="shared" si="39"/>
        <v>42636</v>
      </c>
      <c r="I36" s="199">
        <f t="shared" si="39"/>
        <v>42637</v>
      </c>
      <c r="J36" s="199">
        <f t="shared" si="39"/>
        <v>42638</v>
      </c>
      <c r="K36" s="199">
        <f t="shared" si="39"/>
        <v>42639</v>
      </c>
      <c r="L36" s="199">
        <f t="shared" si="39"/>
        <v>42640</v>
      </c>
      <c r="M36" s="199">
        <f t="shared" si="39"/>
        <v>42641</v>
      </c>
      <c r="N36" s="199">
        <f t="shared" si="39"/>
        <v>42642</v>
      </c>
      <c r="O36" s="183">
        <f t="shared" si="39"/>
        <v>42643</v>
      </c>
      <c r="P36" s="216"/>
      <c r="Q36" s="264" t="s">
        <v>4</v>
      </c>
      <c r="R36" s="265" t="s">
        <v>158</v>
      </c>
      <c r="S36" s="266" t="s">
        <v>6</v>
      </c>
      <c r="T36" s="267" t="s">
        <v>7</v>
      </c>
      <c r="U36" s="167"/>
      <c r="V36" s="167"/>
      <c r="W36" s="167"/>
      <c r="X36" s="167"/>
      <c r="Y36" s="167"/>
      <c r="Z36" s="167"/>
      <c r="AA36" s="167"/>
      <c r="AB36" s="167"/>
      <c r="AC36" s="167"/>
      <c r="AD36" s="167"/>
      <c r="AE36" s="167"/>
      <c r="AF36" s="167"/>
      <c r="AG36" s="167"/>
      <c r="AH36" s="169"/>
      <c r="AI36" s="169"/>
      <c r="AJ36" s="169"/>
      <c r="AK36" s="169"/>
      <c r="AO36" s="4"/>
      <c r="AP36" s="4"/>
    </row>
    <row r="37" spans="1:74" ht="14.25" customHeight="1">
      <c r="A37" s="159"/>
      <c r="B37" s="168"/>
      <c r="C37" s="200">
        <f t="shared" ref="C37:O37" si="40">C36</f>
        <v>42631</v>
      </c>
      <c r="D37" s="200">
        <f t="shared" si="40"/>
        <v>42632</v>
      </c>
      <c r="E37" s="200">
        <f t="shared" si="40"/>
        <v>42633</v>
      </c>
      <c r="F37" s="200">
        <f t="shared" si="40"/>
        <v>42634</v>
      </c>
      <c r="G37" s="200">
        <f t="shared" si="40"/>
        <v>42635</v>
      </c>
      <c r="H37" s="200">
        <f t="shared" si="40"/>
        <v>42636</v>
      </c>
      <c r="I37" s="200">
        <f t="shared" si="40"/>
        <v>42637</v>
      </c>
      <c r="J37" s="200">
        <f t="shared" si="40"/>
        <v>42638</v>
      </c>
      <c r="K37" s="200">
        <f t="shared" si="40"/>
        <v>42639</v>
      </c>
      <c r="L37" s="200">
        <f t="shared" si="40"/>
        <v>42640</v>
      </c>
      <c r="M37" s="200">
        <f t="shared" si="40"/>
        <v>42641</v>
      </c>
      <c r="N37" s="200">
        <f t="shared" si="40"/>
        <v>42642</v>
      </c>
      <c r="O37" s="34">
        <f t="shared" si="40"/>
        <v>42643</v>
      </c>
      <c r="P37" s="206"/>
      <c r="Q37" s="264"/>
      <c r="R37" s="265"/>
      <c r="S37" s="266"/>
      <c r="T37" s="268"/>
      <c r="U37" s="167"/>
      <c r="V37" s="167"/>
      <c r="W37" s="167"/>
      <c r="X37" s="167"/>
      <c r="Y37" s="167"/>
      <c r="Z37" s="167"/>
      <c r="AA37" s="167"/>
      <c r="AB37" s="167"/>
      <c r="AC37" s="167"/>
      <c r="AD37" s="167"/>
      <c r="AE37" s="167"/>
      <c r="AF37" s="167"/>
      <c r="AG37" s="167"/>
      <c r="AH37" s="169"/>
      <c r="AI37" s="169"/>
      <c r="AJ37" s="169"/>
      <c r="AK37" s="169"/>
      <c r="AO37" s="4"/>
      <c r="AP37" s="4"/>
    </row>
    <row r="38" spans="1:74" ht="37.5" customHeight="1" thickBot="1">
      <c r="A38" s="160"/>
      <c r="B38" s="173"/>
      <c r="C38" s="203" t="str">
        <f t="shared" ref="C38:P38" si="41">IF(BI35="","",BI35)</f>
        <v>＼</v>
      </c>
      <c r="D38" s="203" t="str">
        <f t="shared" si="41"/>
        <v>＼</v>
      </c>
      <c r="E38" s="203" t="str">
        <f t="shared" si="41"/>
        <v/>
      </c>
      <c r="F38" s="203" t="str">
        <f t="shared" si="41"/>
        <v/>
      </c>
      <c r="G38" s="203" t="str">
        <f t="shared" si="41"/>
        <v>＼</v>
      </c>
      <c r="H38" s="203" t="str">
        <f t="shared" si="41"/>
        <v/>
      </c>
      <c r="I38" s="203" t="str">
        <f t="shared" si="41"/>
        <v>＼</v>
      </c>
      <c r="J38" s="203" t="str">
        <f t="shared" si="41"/>
        <v>＼</v>
      </c>
      <c r="K38" s="203" t="str">
        <f t="shared" si="41"/>
        <v/>
      </c>
      <c r="L38" s="203" t="str">
        <f t="shared" si="41"/>
        <v/>
      </c>
      <c r="M38" s="203" t="str">
        <f t="shared" si="41"/>
        <v/>
      </c>
      <c r="N38" s="203" t="str">
        <f t="shared" si="41"/>
        <v/>
      </c>
      <c r="O38" s="174" t="str">
        <f t="shared" si="41"/>
        <v/>
      </c>
      <c r="P38" s="217" t="str">
        <f t="shared" si="41"/>
        <v/>
      </c>
      <c r="Q38" s="212"/>
      <c r="R38" s="78"/>
      <c r="S38" s="78"/>
      <c r="T38" s="181"/>
      <c r="U38" s="167"/>
      <c r="V38" s="167"/>
      <c r="W38" s="167"/>
      <c r="X38" s="167"/>
      <c r="Y38" s="167"/>
      <c r="Z38" s="167"/>
      <c r="AA38" s="167"/>
      <c r="AB38" s="167"/>
      <c r="AC38" s="167"/>
      <c r="AD38" s="167"/>
      <c r="AE38" s="167"/>
      <c r="AF38" s="167"/>
      <c r="AG38" s="167"/>
      <c r="AH38" s="169"/>
      <c r="AI38" s="169"/>
      <c r="AJ38" s="169"/>
      <c r="AK38" s="169"/>
      <c r="AO38" s="4"/>
      <c r="AP38" s="4"/>
    </row>
    <row r="39" spans="1:74">
      <c r="AM39" s="17" t="s">
        <v>149</v>
      </c>
    </row>
    <row r="40" spans="1:74" s="8" customFormat="1" ht="33" customHeight="1" thickBot="1">
      <c r="A40" s="163"/>
      <c r="B40" s="164"/>
      <c r="C40" s="11"/>
      <c r="D40" s="165"/>
      <c r="E40" s="165"/>
      <c r="F40" s="11" t="s">
        <v>10</v>
      </c>
      <c r="G40" s="269" t="str">
        <f>IF(G2="","",G2)</f>
        <v>副校長</v>
      </c>
      <c r="H40" s="269"/>
      <c r="I40" s="269"/>
      <c r="J40" s="269"/>
      <c r="K40" s="166" t="s">
        <v>8</v>
      </c>
      <c r="L40" s="270" t="str">
        <f>IF(L2="","",L2)</f>
        <v>五代友厚</v>
      </c>
      <c r="M40" s="270"/>
      <c r="N40" s="270"/>
      <c r="O40" s="270"/>
      <c r="P40" s="270"/>
      <c r="Q40" s="270"/>
      <c r="R40" s="270"/>
      <c r="S40" s="270"/>
      <c r="T40" s="270"/>
      <c r="V40" s="11"/>
      <c r="AL40" s="11"/>
      <c r="AM40" s="17"/>
      <c r="AQ40" s="9"/>
      <c r="AR40" s="14"/>
      <c r="AT40" s="154"/>
      <c r="AU40" s="44">
        <f>AU2</f>
        <v>2016</v>
      </c>
      <c r="AV40" s="155"/>
      <c r="AW40" s="155"/>
      <c r="AX40" s="155"/>
      <c r="AY40" s="155"/>
      <c r="AZ40" s="155"/>
      <c r="BA40" s="155"/>
      <c r="BB40" s="155"/>
      <c r="BC40" s="155"/>
      <c r="BD40" s="155"/>
      <c r="BE40" s="155"/>
      <c r="BF40" s="155"/>
      <c r="BG40" s="155"/>
      <c r="BH40" s="155"/>
      <c r="BI40" s="155"/>
      <c r="BJ40" s="155"/>
    </row>
    <row r="41" spans="1:74" ht="14.25" customHeight="1">
      <c r="A41" s="175"/>
      <c r="B41" s="172"/>
      <c r="C41" s="192">
        <f>DATE($AU$2,A42,1)</f>
        <v>42644</v>
      </c>
      <c r="D41" s="192">
        <f t="shared" ref="D41:S41" si="42">C41+1</f>
        <v>42645</v>
      </c>
      <c r="E41" s="192">
        <f t="shared" si="42"/>
        <v>42646</v>
      </c>
      <c r="F41" s="192">
        <f t="shared" si="42"/>
        <v>42647</v>
      </c>
      <c r="G41" s="192">
        <f t="shared" si="42"/>
        <v>42648</v>
      </c>
      <c r="H41" s="192">
        <f t="shared" si="42"/>
        <v>42649</v>
      </c>
      <c r="I41" s="192">
        <f t="shared" si="42"/>
        <v>42650</v>
      </c>
      <c r="J41" s="192">
        <f t="shared" si="42"/>
        <v>42651</v>
      </c>
      <c r="K41" s="192">
        <f t="shared" si="42"/>
        <v>42652</v>
      </c>
      <c r="L41" s="192">
        <f t="shared" si="42"/>
        <v>42653</v>
      </c>
      <c r="M41" s="192">
        <f t="shared" si="42"/>
        <v>42654</v>
      </c>
      <c r="N41" s="192">
        <f t="shared" si="42"/>
        <v>42655</v>
      </c>
      <c r="O41" s="192">
        <f t="shared" si="42"/>
        <v>42656</v>
      </c>
      <c r="P41" s="193">
        <f t="shared" si="42"/>
        <v>42657</v>
      </c>
      <c r="Q41" s="210">
        <f t="shared" si="42"/>
        <v>42658</v>
      </c>
      <c r="R41" s="192">
        <f t="shared" si="42"/>
        <v>42659</v>
      </c>
      <c r="S41" s="182">
        <f t="shared" si="42"/>
        <v>42660</v>
      </c>
      <c r="T41" s="179"/>
      <c r="AH41" s="170"/>
      <c r="AI41" s="170"/>
      <c r="AJ41" s="170"/>
      <c r="AK41" s="170"/>
      <c r="AR41" s="3">
        <f>COUNTIF(祝祭日!$C$5:$C$61,C41)</f>
        <v>0</v>
      </c>
      <c r="AS41" s="3">
        <f>COUNTIF(祝祭日!$C$5:$C$61,D41)</f>
        <v>0</v>
      </c>
      <c r="AT41" s="3">
        <f>COUNTIF(祝祭日!$C$5:$C$61,E41)</f>
        <v>0</v>
      </c>
      <c r="AU41" s="3">
        <f>COUNTIF(祝祭日!$C$5:$C$61,F41)</f>
        <v>0</v>
      </c>
      <c r="AV41" s="3">
        <f>COUNTIF(祝祭日!$C$5:$C$61,G41)</f>
        <v>0</v>
      </c>
      <c r="AW41" s="3">
        <f>COUNTIF(祝祭日!$C$5:$C$61,H41)</f>
        <v>0</v>
      </c>
      <c r="AX41" s="3">
        <f>COUNTIF(祝祭日!$C$5:$C$61,I41)</f>
        <v>0</v>
      </c>
      <c r="AY41" s="3">
        <f>COUNTIF(祝祭日!$C$5:$C$61,J41)</f>
        <v>0</v>
      </c>
      <c r="AZ41" s="3">
        <f>COUNTIF(祝祭日!$C$5:$C$61,K41)</f>
        <v>0</v>
      </c>
      <c r="BA41" s="3">
        <f>COUNTIF(祝祭日!$C$5:$C$61,L41)</f>
        <v>1</v>
      </c>
      <c r="BB41" s="3">
        <f>COUNTIF(祝祭日!$C$5:$C$61,M41)</f>
        <v>0</v>
      </c>
      <c r="BC41" s="3">
        <f>COUNTIF(祝祭日!$C$5:$C$61,N41)</f>
        <v>0</v>
      </c>
      <c r="BD41" s="3">
        <f>COUNTIF(祝祭日!$C$5:$C$61,O41)</f>
        <v>0</v>
      </c>
      <c r="BE41" s="3">
        <f>COUNTIF(祝祭日!$C$5:$C$61,P41)</f>
        <v>0</v>
      </c>
      <c r="BF41" s="3">
        <f>COUNTIF(祝祭日!$C$5:$C$61,Q41)</f>
        <v>0</v>
      </c>
      <c r="BG41" s="3">
        <f>COUNTIF(祝祭日!$C$5:$C$61,R41)</f>
        <v>0</v>
      </c>
      <c r="BH41" s="3">
        <f>COUNTIF(祝祭日!$C$5:$C$61,S41)</f>
        <v>0</v>
      </c>
      <c r="BI41" s="3">
        <f>COUNTIF(祝祭日!$C$5:$C$61,C44)</f>
        <v>0</v>
      </c>
      <c r="BJ41" s="3">
        <f>COUNTIF(祝祭日!$C$5:$C$61,D44)</f>
        <v>0</v>
      </c>
      <c r="BK41" s="3">
        <f>COUNTIF(祝祭日!$C$5:$C$61,E44)</f>
        <v>0</v>
      </c>
      <c r="BL41" s="3">
        <f>COUNTIF(祝祭日!$C$5:$C$61,F44)</f>
        <v>0</v>
      </c>
      <c r="BM41" s="3">
        <f>COUNTIF(祝祭日!$C$5:$C$61,G44)</f>
        <v>0</v>
      </c>
      <c r="BN41" s="3">
        <f>COUNTIF(祝祭日!$C$5:$C$61,H44)</f>
        <v>0</v>
      </c>
      <c r="BO41" s="3">
        <f>COUNTIF(祝祭日!$C$5:$C$61,I44)</f>
        <v>0</v>
      </c>
      <c r="BP41" s="3">
        <f>COUNTIF(祝祭日!$C$5:$C$61,J44)</f>
        <v>0</v>
      </c>
      <c r="BQ41" s="3">
        <f>COUNTIF(祝祭日!$C$5:$C$61,K44)</f>
        <v>0</v>
      </c>
      <c r="BR41" s="3">
        <f>COUNTIF(祝祭日!$C$5:$C$61,L44)</f>
        <v>0</v>
      </c>
      <c r="BS41" s="3">
        <f>COUNTIF(祝祭日!$C$5:$C$61,M44)</f>
        <v>0</v>
      </c>
      <c r="BT41" s="3">
        <f>COUNTIF(祝祭日!$C$5:$C$61,N44)</f>
        <v>0</v>
      </c>
      <c r="BU41" s="3">
        <f>COUNTIF(祝祭日!$C$5:$C$61,O44)</f>
        <v>0</v>
      </c>
      <c r="BV41" s="3">
        <f>COUNTIF(祝祭日!$C$5:$C$61,P44)</f>
        <v>0</v>
      </c>
    </row>
    <row r="42" spans="1:74" ht="14.25" customHeight="1">
      <c r="A42" s="245">
        <v>10</v>
      </c>
      <c r="B42" s="271" t="s">
        <v>2</v>
      </c>
      <c r="C42" s="195">
        <f t="shared" ref="C42:S42" si="43">C41</f>
        <v>42644</v>
      </c>
      <c r="D42" s="195">
        <f t="shared" si="43"/>
        <v>42645</v>
      </c>
      <c r="E42" s="195">
        <f t="shared" si="43"/>
        <v>42646</v>
      </c>
      <c r="F42" s="195">
        <f t="shared" si="43"/>
        <v>42647</v>
      </c>
      <c r="G42" s="195">
        <f t="shared" si="43"/>
        <v>42648</v>
      </c>
      <c r="H42" s="195">
        <f t="shared" si="43"/>
        <v>42649</v>
      </c>
      <c r="I42" s="195">
        <f t="shared" si="43"/>
        <v>42650</v>
      </c>
      <c r="J42" s="195">
        <f t="shared" si="43"/>
        <v>42651</v>
      </c>
      <c r="K42" s="195">
        <f t="shared" si="43"/>
        <v>42652</v>
      </c>
      <c r="L42" s="195">
        <f t="shared" si="43"/>
        <v>42653</v>
      </c>
      <c r="M42" s="195">
        <f t="shared" si="43"/>
        <v>42654</v>
      </c>
      <c r="N42" s="195">
        <f t="shared" si="43"/>
        <v>42655</v>
      </c>
      <c r="O42" s="195">
        <f t="shared" si="43"/>
        <v>42656</v>
      </c>
      <c r="P42" s="196">
        <f t="shared" si="43"/>
        <v>42657</v>
      </c>
      <c r="Q42" s="211">
        <f t="shared" si="43"/>
        <v>42658</v>
      </c>
      <c r="R42" s="195">
        <f t="shared" si="43"/>
        <v>42659</v>
      </c>
      <c r="S42" s="184">
        <f t="shared" si="43"/>
        <v>42660</v>
      </c>
      <c r="T42" s="179"/>
      <c r="AH42" s="170"/>
      <c r="AI42" s="170"/>
      <c r="AJ42" s="170"/>
      <c r="AK42" s="170"/>
      <c r="AO42" s="4"/>
      <c r="AP42" s="4"/>
      <c r="AR42" s="3">
        <f>IF(AR41&gt;0,8,IF(COUNTIF(memo!$T$9:$T$44,C41)&gt;0,0.5,WEEKDAY(C41,2)))</f>
        <v>6</v>
      </c>
      <c r="AS42" s="3">
        <f>IF(AS41&gt;0,8,IF(COUNTIF(memo!$T$9:$T$44,D41)&gt;0,0.5,WEEKDAY(D41,2)))</f>
        <v>7</v>
      </c>
      <c r="AT42" s="3">
        <f>IF(AT41&gt;0,8,IF(COUNTIF(memo!$T$9:$T$44,E41)&gt;0,0.5,WEEKDAY(E41,2)))</f>
        <v>1</v>
      </c>
      <c r="AU42" s="3">
        <f>IF(AU41&gt;0,8,IF(COUNTIF(memo!$T$9:$T$44,F41)&gt;0,0.5,WEEKDAY(F41,2)))</f>
        <v>2</v>
      </c>
      <c r="AV42" s="3">
        <f>IF(AV41&gt;0,8,IF(COUNTIF(memo!$T$9:$T$44,G41)&gt;0,0.5,WEEKDAY(G41,2)))</f>
        <v>3</v>
      </c>
      <c r="AW42" s="3">
        <f>IF(AW41&gt;0,8,IF(COUNTIF(memo!$T$9:$T$44,H41)&gt;0,0.5,WEEKDAY(H41,2)))</f>
        <v>4</v>
      </c>
      <c r="AX42" s="3">
        <f>IF(AX41&gt;0,8,IF(COUNTIF(memo!$T$9:$T$44,I41)&gt;0,0.5,WEEKDAY(I41,2)))</f>
        <v>5</v>
      </c>
      <c r="AY42" s="3">
        <f>IF(AY41&gt;0,8,IF(COUNTIF(memo!$T$9:$T$44,J41)&gt;0,0.5,WEEKDAY(J41,2)))</f>
        <v>6</v>
      </c>
      <c r="AZ42" s="3">
        <f>IF(AZ41&gt;0,8,IF(COUNTIF(memo!$T$9:$T$44,K41)&gt;0,0.5,WEEKDAY(K41,2)))</f>
        <v>7</v>
      </c>
      <c r="BA42" s="3">
        <f>IF(BA41&gt;0,8,IF(COUNTIF(memo!$T$9:$T$44,L41)&gt;0,0.5,WEEKDAY(L41,2)))</f>
        <v>8</v>
      </c>
      <c r="BB42" s="3">
        <f>IF(BB41&gt;0,8,IF(COUNTIF(memo!$T$9:$T$44,M41)&gt;0,0.5,WEEKDAY(M41,2)))</f>
        <v>2</v>
      </c>
      <c r="BC42" s="3">
        <f>IF(BC41&gt;0,8,IF(COUNTIF(memo!$T$9:$T$44,N41)&gt;0,0.5,WEEKDAY(N41,2)))</f>
        <v>3</v>
      </c>
      <c r="BD42" s="3">
        <f>IF(BD41&gt;0,8,IF(COUNTIF(memo!$T$9:$T$44,O41)&gt;0,0.5,WEEKDAY(O41,2)))</f>
        <v>4</v>
      </c>
      <c r="BE42" s="3">
        <f>IF(BE41&gt;0,8,IF(COUNTIF(memo!$T$9:$T$44,P41)&gt;0,0.5,WEEKDAY(P41,2)))</f>
        <v>5</v>
      </c>
      <c r="BF42" s="3">
        <f>IF(BF41&gt;0,8,IF(COUNTIF(memo!$T$9:$T$44,Q41)&gt;0,0.5,WEEKDAY(Q41,2)))</f>
        <v>6</v>
      </c>
      <c r="BG42" s="3">
        <f>IF(BG41&gt;0,8,IF(COUNTIF(memo!$T$9:$T$44,R41)&gt;0,0.5,WEEKDAY(R41,2)))</f>
        <v>7</v>
      </c>
      <c r="BH42" s="3">
        <f>IF(BH41&gt;0,8,IF(COUNTIF(memo!$T$9:$T$44,S41)&gt;0,0.5,WEEKDAY(S41,2)))</f>
        <v>1</v>
      </c>
      <c r="BI42" s="3">
        <f>IF(BI41&gt;0,8,IF(COUNTIF(memo!$T$9:$T$44,C44)&gt;0,0.5,WEEKDAY(C44,2)))</f>
        <v>2</v>
      </c>
      <c r="BJ42" s="3">
        <f>IF(BJ41&gt;0,8,IF(COUNTIF(memo!$T$9:$T$44,D44)&gt;0,0.5,WEEKDAY(D44,2)))</f>
        <v>3</v>
      </c>
      <c r="BK42" s="3">
        <f>IF(BK41&gt;0,8,IF(COUNTIF(memo!$T$9:$T$44,E44)&gt;0,0.5,WEEKDAY(E44,2)))</f>
        <v>4</v>
      </c>
      <c r="BL42" s="3">
        <f>IF(BL41&gt;0,8,IF(COUNTIF(memo!$T$9:$T$44,F44)&gt;0,0.5,WEEKDAY(F44,2)))</f>
        <v>5</v>
      </c>
      <c r="BM42" s="3">
        <f>IF(BM41&gt;0,8,IF(COUNTIF(memo!$T$9:$T$44,G44)&gt;0,0.5,WEEKDAY(G44,2)))</f>
        <v>6</v>
      </c>
      <c r="BN42" s="3">
        <f>IF(BN41&gt;0,8,IF(COUNTIF(memo!$T$9:$T$44,H44)&gt;0,0.5,WEEKDAY(H44,2)))</f>
        <v>7</v>
      </c>
      <c r="BO42" s="3">
        <f>IF(BO41&gt;0,8,IF(COUNTIF(memo!$T$9:$T$44,I44)&gt;0,0.5,WEEKDAY(I44,2)))</f>
        <v>1</v>
      </c>
      <c r="BP42" s="3">
        <f>IF(BP41&gt;0,8,IF(COUNTIF(memo!$T$9:$T$44,J44)&gt;0,0.5,WEEKDAY(J44,2)))</f>
        <v>2</v>
      </c>
      <c r="BQ42" s="3">
        <f>IF(BQ41&gt;0,8,IF(COUNTIF(memo!$T$9:$T$44,K44)&gt;0,0.5,WEEKDAY(K44,2)))</f>
        <v>3</v>
      </c>
      <c r="BR42" s="3">
        <f>IF(BR41&gt;0,8,IF(COUNTIF(memo!$T$9:$T$44,L44)&gt;0,0.5,WEEKDAY(L44,2)))</f>
        <v>4</v>
      </c>
      <c r="BS42" s="3">
        <f>IF(BS41&gt;0,8,IF(COUNTIF(memo!$T$9:$T$44,M44)&gt;0,0.5,WEEKDAY(M44,2)))</f>
        <v>5</v>
      </c>
      <c r="BT42" s="3">
        <f>IF(BT41&gt;0,8,IF(COUNTIF(memo!$T$9:$T$44,N44)&gt;0,0.5,WEEKDAY(N44,2)))</f>
        <v>6</v>
      </c>
      <c r="BU42" s="3">
        <f>IF(BU41&gt;0,8,IF(COUNTIF(memo!$T$9:$T$44,O44)&gt;0,0.5,WEEKDAY(O44,2)))</f>
        <v>7</v>
      </c>
      <c r="BV42" s="3">
        <f>IF(BV41&gt;0,8,IF(COUNTIF(memo!$T$9:$T$44,P44)&gt;0,0.5,WEEKDAY(P44,2)))</f>
        <v>1</v>
      </c>
    </row>
    <row r="43" spans="1:74" ht="37.5" customHeight="1" thickBot="1">
      <c r="A43" s="245"/>
      <c r="B43" s="271"/>
      <c r="C43" s="204" t="str">
        <f>IF(AR43="","",AR43)</f>
        <v>＼</v>
      </c>
      <c r="D43" s="204" t="str">
        <f t="shared" ref="D43:S43" si="44">IF(AS43="","",AS43)</f>
        <v>＼</v>
      </c>
      <c r="E43" s="204" t="str">
        <f t="shared" si="44"/>
        <v/>
      </c>
      <c r="F43" s="204" t="str">
        <f t="shared" si="44"/>
        <v/>
      </c>
      <c r="G43" s="204" t="str">
        <f t="shared" si="44"/>
        <v/>
      </c>
      <c r="H43" s="204" t="str">
        <f t="shared" si="44"/>
        <v/>
      </c>
      <c r="I43" s="204" t="str">
        <f t="shared" si="44"/>
        <v/>
      </c>
      <c r="J43" s="204" t="str">
        <f t="shared" si="44"/>
        <v>＼</v>
      </c>
      <c r="K43" s="204" t="str">
        <f t="shared" si="44"/>
        <v>＼</v>
      </c>
      <c r="L43" s="204" t="str">
        <f t="shared" si="44"/>
        <v>＼</v>
      </c>
      <c r="M43" s="204" t="str">
        <f t="shared" si="44"/>
        <v/>
      </c>
      <c r="N43" s="204" t="str">
        <f t="shared" si="44"/>
        <v/>
      </c>
      <c r="O43" s="204" t="str">
        <f t="shared" si="44"/>
        <v/>
      </c>
      <c r="P43" s="205" t="str">
        <f t="shared" si="44"/>
        <v/>
      </c>
      <c r="Q43" s="219" t="str">
        <f t="shared" si="44"/>
        <v>＼</v>
      </c>
      <c r="R43" s="201" t="str">
        <f t="shared" si="44"/>
        <v>＼</v>
      </c>
      <c r="S43" s="167" t="str">
        <f t="shared" si="44"/>
        <v/>
      </c>
      <c r="T43" s="180"/>
      <c r="AH43" s="169"/>
      <c r="AI43" s="169"/>
      <c r="AJ43" s="169"/>
      <c r="AK43" s="169"/>
      <c r="AO43" s="4"/>
      <c r="AP43" s="4"/>
      <c r="AR43" s="3" t="str">
        <f>IF(OR(AR42=6,AR42=7,AR42=8),"＼","")</f>
        <v>＼</v>
      </c>
      <c r="AS43" s="3" t="str">
        <f t="shared" ref="AS43:BV43" si="45">IF(OR(AS42=6,AS42=7,AS42=8),"＼","")</f>
        <v>＼</v>
      </c>
      <c r="AT43" s="3" t="str">
        <f t="shared" si="45"/>
        <v/>
      </c>
      <c r="AU43" s="3" t="str">
        <f t="shared" si="45"/>
        <v/>
      </c>
      <c r="AV43" s="3" t="str">
        <f t="shared" si="45"/>
        <v/>
      </c>
      <c r="AW43" s="3" t="str">
        <f t="shared" si="45"/>
        <v/>
      </c>
      <c r="AX43" s="3" t="str">
        <f t="shared" si="45"/>
        <v/>
      </c>
      <c r="AY43" s="3" t="str">
        <f t="shared" si="45"/>
        <v>＼</v>
      </c>
      <c r="AZ43" s="3" t="str">
        <f t="shared" si="45"/>
        <v>＼</v>
      </c>
      <c r="BA43" s="3" t="str">
        <f t="shared" si="45"/>
        <v>＼</v>
      </c>
      <c r="BB43" s="3" t="str">
        <f t="shared" si="45"/>
        <v/>
      </c>
      <c r="BC43" s="3" t="str">
        <f t="shared" si="45"/>
        <v/>
      </c>
      <c r="BD43" s="3" t="str">
        <f t="shared" si="45"/>
        <v/>
      </c>
      <c r="BE43" s="3" t="str">
        <f t="shared" si="45"/>
        <v/>
      </c>
      <c r="BF43" s="3" t="str">
        <f t="shared" si="45"/>
        <v>＼</v>
      </c>
      <c r="BG43" s="3" t="str">
        <f t="shared" si="45"/>
        <v>＼</v>
      </c>
      <c r="BH43" s="3" t="str">
        <f t="shared" si="45"/>
        <v/>
      </c>
      <c r="BI43" s="3" t="str">
        <f t="shared" si="45"/>
        <v/>
      </c>
      <c r="BJ43" s="3" t="str">
        <f t="shared" si="45"/>
        <v/>
      </c>
      <c r="BK43" s="3" t="str">
        <f t="shared" si="45"/>
        <v/>
      </c>
      <c r="BL43" s="3" t="str">
        <f t="shared" si="45"/>
        <v/>
      </c>
      <c r="BM43" s="3" t="str">
        <f t="shared" si="45"/>
        <v>＼</v>
      </c>
      <c r="BN43" s="3" t="str">
        <f t="shared" si="45"/>
        <v>＼</v>
      </c>
      <c r="BO43" s="3" t="str">
        <f t="shared" si="45"/>
        <v/>
      </c>
      <c r="BP43" s="3" t="str">
        <f t="shared" si="45"/>
        <v/>
      </c>
      <c r="BQ43" s="3" t="str">
        <f t="shared" si="45"/>
        <v/>
      </c>
      <c r="BR43" s="3" t="str">
        <f t="shared" si="45"/>
        <v/>
      </c>
      <c r="BS43" s="3" t="str">
        <f t="shared" si="45"/>
        <v/>
      </c>
      <c r="BT43" s="3" t="str">
        <f t="shared" si="45"/>
        <v>＼</v>
      </c>
      <c r="BU43" s="3" t="str">
        <f t="shared" si="45"/>
        <v>＼</v>
      </c>
      <c r="BV43" s="3" t="str">
        <f t="shared" si="45"/>
        <v/>
      </c>
    </row>
    <row r="44" spans="1:74" ht="14.25" customHeight="1">
      <c r="A44" s="159"/>
      <c r="B44" s="168"/>
      <c r="C44" s="199">
        <f>S41+1</f>
        <v>42661</v>
      </c>
      <c r="D44" s="199">
        <f t="shared" ref="D44:P44" si="46">C44+1</f>
        <v>42662</v>
      </c>
      <c r="E44" s="199">
        <f t="shared" si="46"/>
        <v>42663</v>
      </c>
      <c r="F44" s="199">
        <f t="shared" si="46"/>
        <v>42664</v>
      </c>
      <c r="G44" s="199">
        <f t="shared" si="46"/>
        <v>42665</v>
      </c>
      <c r="H44" s="199">
        <f t="shared" si="46"/>
        <v>42666</v>
      </c>
      <c r="I44" s="199">
        <f t="shared" si="46"/>
        <v>42667</v>
      </c>
      <c r="J44" s="199">
        <f t="shared" si="46"/>
        <v>42668</v>
      </c>
      <c r="K44" s="199">
        <f t="shared" si="46"/>
        <v>42669</v>
      </c>
      <c r="L44" s="199">
        <f t="shared" si="46"/>
        <v>42670</v>
      </c>
      <c r="M44" s="199">
        <f t="shared" si="46"/>
        <v>42671</v>
      </c>
      <c r="N44" s="199">
        <f t="shared" si="46"/>
        <v>42672</v>
      </c>
      <c r="O44" s="199">
        <f t="shared" si="46"/>
        <v>42673</v>
      </c>
      <c r="P44" s="220">
        <f t="shared" si="46"/>
        <v>42674</v>
      </c>
      <c r="Q44" s="264" t="s">
        <v>4</v>
      </c>
      <c r="R44" s="265" t="s">
        <v>158</v>
      </c>
      <c r="S44" s="266" t="s">
        <v>6</v>
      </c>
      <c r="T44" s="267" t="s">
        <v>7</v>
      </c>
      <c r="U44" s="167"/>
      <c r="V44" s="167"/>
      <c r="W44" s="167"/>
      <c r="X44" s="167"/>
      <c r="Y44" s="167"/>
      <c r="Z44" s="167"/>
      <c r="AA44" s="167"/>
      <c r="AB44" s="167"/>
      <c r="AC44" s="167"/>
      <c r="AD44" s="167"/>
      <c r="AE44" s="167"/>
      <c r="AF44" s="167"/>
      <c r="AG44" s="167"/>
      <c r="AH44" s="169"/>
      <c r="AI44" s="169"/>
      <c r="AJ44" s="169"/>
      <c r="AK44" s="169"/>
      <c r="AO44" s="4"/>
      <c r="AP44" s="4"/>
    </row>
    <row r="45" spans="1:74" ht="14.25" customHeight="1">
      <c r="A45" s="159"/>
      <c r="B45" s="168"/>
      <c r="C45" s="200">
        <f t="shared" ref="C45:P45" si="47">C44</f>
        <v>42661</v>
      </c>
      <c r="D45" s="200">
        <f t="shared" si="47"/>
        <v>42662</v>
      </c>
      <c r="E45" s="200">
        <f t="shared" si="47"/>
        <v>42663</v>
      </c>
      <c r="F45" s="200">
        <f t="shared" si="47"/>
        <v>42664</v>
      </c>
      <c r="G45" s="200">
        <f t="shared" si="47"/>
        <v>42665</v>
      </c>
      <c r="H45" s="200">
        <f t="shared" si="47"/>
        <v>42666</v>
      </c>
      <c r="I45" s="200">
        <f t="shared" si="47"/>
        <v>42667</v>
      </c>
      <c r="J45" s="200">
        <f t="shared" si="47"/>
        <v>42668</v>
      </c>
      <c r="K45" s="200">
        <f t="shared" si="47"/>
        <v>42669</v>
      </c>
      <c r="L45" s="200">
        <f t="shared" si="47"/>
        <v>42670</v>
      </c>
      <c r="M45" s="200">
        <f t="shared" si="47"/>
        <v>42671</v>
      </c>
      <c r="N45" s="200">
        <f t="shared" si="47"/>
        <v>42672</v>
      </c>
      <c r="O45" s="200">
        <f t="shared" si="47"/>
        <v>42673</v>
      </c>
      <c r="P45" s="221">
        <f t="shared" si="47"/>
        <v>42674</v>
      </c>
      <c r="Q45" s="264"/>
      <c r="R45" s="265"/>
      <c r="S45" s="266"/>
      <c r="T45" s="268"/>
      <c r="U45" s="167"/>
      <c r="V45" s="167"/>
      <c r="W45" s="167"/>
      <c r="X45" s="167"/>
      <c r="Y45" s="167"/>
      <c r="Z45" s="167"/>
      <c r="AA45" s="167"/>
      <c r="AB45" s="167"/>
      <c r="AC45" s="167"/>
      <c r="AD45" s="167"/>
      <c r="AE45" s="167"/>
      <c r="AF45" s="167"/>
      <c r="AG45" s="167"/>
      <c r="AH45" s="169"/>
      <c r="AI45" s="169"/>
      <c r="AJ45" s="169"/>
      <c r="AK45" s="169"/>
      <c r="AO45" s="4"/>
      <c r="AP45" s="4"/>
    </row>
    <row r="46" spans="1:74" ht="37.5" customHeight="1" thickBot="1">
      <c r="A46" s="160"/>
      <c r="B46" s="173"/>
      <c r="C46" s="203" t="str">
        <f t="shared" ref="C46:P46" si="48">IF(BI43="","",BI43)</f>
        <v/>
      </c>
      <c r="D46" s="203" t="str">
        <f t="shared" si="48"/>
        <v/>
      </c>
      <c r="E46" s="203" t="str">
        <f t="shared" si="48"/>
        <v/>
      </c>
      <c r="F46" s="203" t="str">
        <f t="shared" si="48"/>
        <v/>
      </c>
      <c r="G46" s="203" t="str">
        <f t="shared" si="48"/>
        <v>＼</v>
      </c>
      <c r="H46" s="203" t="str">
        <f t="shared" si="48"/>
        <v>＼</v>
      </c>
      <c r="I46" s="203" t="str">
        <f t="shared" si="48"/>
        <v/>
      </c>
      <c r="J46" s="203" t="str">
        <f t="shared" si="48"/>
        <v/>
      </c>
      <c r="K46" s="203" t="str">
        <f t="shared" si="48"/>
        <v/>
      </c>
      <c r="L46" s="203" t="str">
        <f t="shared" si="48"/>
        <v/>
      </c>
      <c r="M46" s="203" t="str">
        <f t="shared" si="48"/>
        <v/>
      </c>
      <c r="N46" s="203" t="str">
        <f t="shared" si="48"/>
        <v>＼</v>
      </c>
      <c r="O46" s="203" t="str">
        <f t="shared" si="48"/>
        <v>＼</v>
      </c>
      <c r="P46" s="222" t="str">
        <f t="shared" si="48"/>
        <v/>
      </c>
      <c r="Q46" s="212"/>
      <c r="R46" s="78"/>
      <c r="S46" s="78"/>
      <c r="T46" s="181"/>
      <c r="U46" s="167"/>
      <c r="V46" s="167"/>
      <c r="W46" s="167"/>
      <c r="X46" s="167"/>
      <c r="Y46" s="167"/>
      <c r="Z46" s="167"/>
      <c r="AA46" s="167"/>
      <c r="AB46" s="167"/>
      <c r="AC46" s="167"/>
      <c r="AD46" s="167"/>
      <c r="AE46" s="167"/>
      <c r="AF46" s="167"/>
      <c r="AG46" s="167"/>
      <c r="AH46" s="169"/>
      <c r="AI46" s="169"/>
      <c r="AJ46" s="169"/>
      <c r="AK46" s="169"/>
      <c r="AO46" s="4"/>
      <c r="AP46" s="4"/>
    </row>
    <row r="47" spans="1:74" ht="14.25" customHeight="1">
      <c r="A47" s="175"/>
      <c r="B47" s="172"/>
      <c r="C47" s="192">
        <f>DATE($AU$2,A48,1)</f>
        <v>42675</v>
      </c>
      <c r="D47" s="192">
        <f t="shared" ref="D47:S47" si="49">C47+1</f>
        <v>42676</v>
      </c>
      <c r="E47" s="192">
        <f t="shared" si="49"/>
        <v>42677</v>
      </c>
      <c r="F47" s="192">
        <f t="shared" si="49"/>
        <v>42678</v>
      </c>
      <c r="G47" s="192">
        <f t="shared" si="49"/>
        <v>42679</v>
      </c>
      <c r="H47" s="192">
        <f t="shared" si="49"/>
        <v>42680</v>
      </c>
      <c r="I47" s="192">
        <f t="shared" si="49"/>
        <v>42681</v>
      </c>
      <c r="J47" s="192">
        <f t="shared" si="49"/>
        <v>42682</v>
      </c>
      <c r="K47" s="192">
        <f t="shared" si="49"/>
        <v>42683</v>
      </c>
      <c r="L47" s="192">
        <f t="shared" si="49"/>
        <v>42684</v>
      </c>
      <c r="M47" s="192">
        <f t="shared" si="49"/>
        <v>42685</v>
      </c>
      <c r="N47" s="192">
        <f t="shared" si="49"/>
        <v>42686</v>
      </c>
      <c r="O47" s="192">
        <f t="shared" si="49"/>
        <v>42687</v>
      </c>
      <c r="P47" s="193">
        <f t="shared" si="49"/>
        <v>42688</v>
      </c>
      <c r="Q47" s="210">
        <f t="shared" si="49"/>
        <v>42689</v>
      </c>
      <c r="R47" s="192">
        <f t="shared" si="49"/>
        <v>42690</v>
      </c>
      <c r="S47" s="182">
        <f t="shared" si="49"/>
        <v>42691</v>
      </c>
      <c r="T47" s="179"/>
      <c r="AH47" s="170"/>
      <c r="AI47" s="170"/>
      <c r="AJ47" s="170"/>
      <c r="AK47" s="170"/>
      <c r="AR47" s="3">
        <f>COUNTIF(祝祭日!$C$5:$C$61,C47)</f>
        <v>0</v>
      </c>
      <c r="AS47" s="3">
        <f>COUNTIF(祝祭日!$C$5:$C$61,D47)</f>
        <v>0</v>
      </c>
      <c r="AT47" s="3">
        <f>COUNTIF(祝祭日!$C$5:$C$61,E47)</f>
        <v>1</v>
      </c>
      <c r="AU47" s="3">
        <f>COUNTIF(祝祭日!$C$5:$C$61,F47)</f>
        <v>0</v>
      </c>
      <c r="AV47" s="3">
        <f>COUNTIF(祝祭日!$C$5:$C$61,G47)</f>
        <v>0</v>
      </c>
      <c r="AW47" s="3">
        <f>COUNTIF(祝祭日!$C$5:$C$61,H47)</f>
        <v>0</v>
      </c>
      <c r="AX47" s="3">
        <f>COUNTIF(祝祭日!$C$5:$C$61,I47)</f>
        <v>0</v>
      </c>
      <c r="AY47" s="3">
        <f>COUNTIF(祝祭日!$C$5:$C$61,J47)</f>
        <v>0</v>
      </c>
      <c r="AZ47" s="3">
        <f>COUNTIF(祝祭日!$C$5:$C$61,K47)</f>
        <v>0</v>
      </c>
      <c r="BA47" s="3">
        <f>COUNTIF(祝祭日!$C$5:$C$61,L47)</f>
        <v>0</v>
      </c>
      <c r="BB47" s="3">
        <f>COUNTIF(祝祭日!$C$5:$C$61,M47)</f>
        <v>0</v>
      </c>
      <c r="BC47" s="3">
        <f>COUNTIF(祝祭日!$C$5:$C$61,N47)</f>
        <v>0</v>
      </c>
      <c r="BD47" s="3">
        <f>COUNTIF(祝祭日!$C$5:$C$61,O47)</f>
        <v>0</v>
      </c>
      <c r="BE47" s="3">
        <f>COUNTIF(祝祭日!$C$5:$C$61,P47)</f>
        <v>0</v>
      </c>
      <c r="BF47" s="3">
        <f>COUNTIF(祝祭日!$C$5:$C$61,Q47)</f>
        <v>0</v>
      </c>
      <c r="BG47" s="3">
        <f>COUNTIF(祝祭日!$C$5:$C$61,R47)</f>
        <v>0</v>
      </c>
      <c r="BH47" s="3">
        <f>COUNTIF(祝祭日!$C$5:$C$61,S47)</f>
        <v>0</v>
      </c>
      <c r="BI47" s="3">
        <f>COUNTIF(祝祭日!$C$5:$C$61,C50)</f>
        <v>0</v>
      </c>
      <c r="BJ47" s="3">
        <f>COUNTIF(祝祭日!$C$5:$C$61,D50)</f>
        <v>0</v>
      </c>
      <c r="BK47" s="3">
        <f>COUNTIF(祝祭日!$C$5:$C$61,E50)</f>
        <v>0</v>
      </c>
      <c r="BL47" s="3">
        <f>COUNTIF(祝祭日!$C$5:$C$61,F50)</f>
        <v>0</v>
      </c>
      <c r="BM47" s="3">
        <f>COUNTIF(祝祭日!$C$5:$C$61,G50)</f>
        <v>0</v>
      </c>
      <c r="BN47" s="3">
        <f>COUNTIF(祝祭日!$C$5:$C$61,H50)</f>
        <v>1</v>
      </c>
      <c r="BO47" s="3">
        <f>COUNTIF(祝祭日!$C$5:$C$61,I50)</f>
        <v>0</v>
      </c>
      <c r="BP47" s="3">
        <f>COUNTIF(祝祭日!$C$5:$C$61,J50)</f>
        <v>0</v>
      </c>
      <c r="BQ47" s="3">
        <f>COUNTIF(祝祭日!$C$5:$C$61,K50)</f>
        <v>0</v>
      </c>
      <c r="BR47" s="3">
        <f>COUNTIF(祝祭日!$C$5:$C$61,L50)</f>
        <v>0</v>
      </c>
      <c r="BS47" s="3">
        <f>COUNTIF(祝祭日!$C$5:$C$61,M50)</f>
        <v>0</v>
      </c>
      <c r="BT47" s="3">
        <f>COUNTIF(祝祭日!$C$5:$C$61,N50)</f>
        <v>0</v>
      </c>
      <c r="BU47" s="3">
        <f>COUNTIF(祝祭日!$C$5:$C$61,O50)</f>
        <v>0</v>
      </c>
    </row>
    <row r="48" spans="1:74" ht="14.25" customHeight="1">
      <c r="A48" s="245">
        <v>11</v>
      </c>
      <c r="B48" s="271" t="s">
        <v>2</v>
      </c>
      <c r="C48" s="195">
        <f t="shared" ref="C48:S48" si="50">C47</f>
        <v>42675</v>
      </c>
      <c r="D48" s="195">
        <f t="shared" si="50"/>
        <v>42676</v>
      </c>
      <c r="E48" s="195">
        <f t="shared" si="50"/>
        <v>42677</v>
      </c>
      <c r="F48" s="195">
        <f t="shared" si="50"/>
        <v>42678</v>
      </c>
      <c r="G48" s="195">
        <f t="shared" si="50"/>
        <v>42679</v>
      </c>
      <c r="H48" s="195">
        <f t="shared" si="50"/>
        <v>42680</v>
      </c>
      <c r="I48" s="195">
        <f t="shared" si="50"/>
        <v>42681</v>
      </c>
      <c r="J48" s="195">
        <f t="shared" si="50"/>
        <v>42682</v>
      </c>
      <c r="K48" s="195">
        <f t="shared" si="50"/>
        <v>42683</v>
      </c>
      <c r="L48" s="195">
        <f t="shared" si="50"/>
        <v>42684</v>
      </c>
      <c r="M48" s="195">
        <f t="shared" si="50"/>
        <v>42685</v>
      </c>
      <c r="N48" s="195">
        <f t="shared" si="50"/>
        <v>42686</v>
      </c>
      <c r="O48" s="195">
        <f t="shared" si="50"/>
        <v>42687</v>
      </c>
      <c r="P48" s="196">
        <f t="shared" si="50"/>
        <v>42688</v>
      </c>
      <c r="Q48" s="211">
        <f t="shared" si="50"/>
        <v>42689</v>
      </c>
      <c r="R48" s="195">
        <f t="shared" si="50"/>
        <v>42690</v>
      </c>
      <c r="S48" s="184">
        <f t="shared" si="50"/>
        <v>42691</v>
      </c>
      <c r="T48" s="179"/>
      <c r="AH48" s="170"/>
      <c r="AI48" s="170"/>
      <c r="AJ48" s="170"/>
      <c r="AK48" s="170"/>
      <c r="AO48" s="4"/>
      <c r="AP48" s="4"/>
      <c r="AR48" s="3">
        <f>IF(AR47&gt;0,8,IF(COUNTIF(memo!$T$9:$T$44,C47)&gt;0,0.5,WEEKDAY(C47,2)))</f>
        <v>2</v>
      </c>
      <c r="AS48" s="3">
        <f>IF(AS47&gt;0,8,IF(COUNTIF(memo!$T$9:$T$44,D47)&gt;0,0.5,WEEKDAY(D47,2)))</f>
        <v>3</v>
      </c>
      <c r="AT48" s="3">
        <f>IF(AT47&gt;0,8,IF(COUNTIF(memo!$T$9:$T$44,E47)&gt;0,0.5,WEEKDAY(E47,2)))</f>
        <v>8</v>
      </c>
      <c r="AU48" s="3">
        <f>IF(AU47&gt;0,8,IF(COUNTIF(memo!$T$9:$T$44,F47)&gt;0,0.5,WEEKDAY(F47,2)))</f>
        <v>5</v>
      </c>
      <c r="AV48" s="3">
        <f>IF(AV47&gt;0,8,IF(COUNTIF(memo!$T$9:$T$44,G47)&gt;0,0.5,WEEKDAY(G47,2)))</f>
        <v>0.5</v>
      </c>
      <c r="AW48" s="3">
        <f>IF(AW47&gt;0,8,IF(COUNTIF(memo!$T$9:$T$44,H47)&gt;0,0.5,WEEKDAY(H47,2)))</f>
        <v>7</v>
      </c>
      <c r="AX48" s="3">
        <f>IF(AX47&gt;0,8,IF(COUNTIF(memo!$T$9:$T$44,I47)&gt;0,0.5,WEEKDAY(I47,2)))</f>
        <v>1</v>
      </c>
      <c r="AY48" s="3">
        <f>IF(AY47&gt;0,8,IF(COUNTIF(memo!$T$9:$T$44,J47)&gt;0,0.5,WEEKDAY(J47,2)))</f>
        <v>2</v>
      </c>
      <c r="AZ48" s="3">
        <f>IF(AZ47&gt;0,8,IF(COUNTIF(memo!$T$9:$T$44,K47)&gt;0,0.5,WEEKDAY(K47,2)))</f>
        <v>3</v>
      </c>
      <c r="BA48" s="3">
        <f>IF(BA47&gt;0,8,IF(COUNTIF(memo!$T$9:$T$44,L47)&gt;0,0.5,WEEKDAY(L47,2)))</f>
        <v>4</v>
      </c>
      <c r="BB48" s="3">
        <f>IF(BB47&gt;0,8,IF(COUNTIF(memo!$T$9:$T$44,M47)&gt;0,0.5,WEEKDAY(M47,2)))</f>
        <v>5</v>
      </c>
      <c r="BC48" s="3">
        <f>IF(BC47&gt;0,8,IF(COUNTIF(memo!$T$9:$T$44,N47)&gt;0,0.5,WEEKDAY(N47,2)))</f>
        <v>0.5</v>
      </c>
      <c r="BD48" s="3">
        <f>IF(BD47&gt;0,8,IF(COUNTIF(memo!$T$9:$T$44,O47)&gt;0,0.5,WEEKDAY(O47,2)))</f>
        <v>7</v>
      </c>
      <c r="BE48" s="3">
        <f>IF(BE47&gt;0,8,IF(COUNTIF(memo!$T$9:$T$44,P47)&gt;0,0.5,WEEKDAY(P47,2)))</f>
        <v>1</v>
      </c>
      <c r="BF48" s="3">
        <f>IF(BF47&gt;0,8,IF(COUNTIF(memo!$T$9:$T$44,Q47)&gt;0,0.5,WEEKDAY(Q47,2)))</f>
        <v>2</v>
      </c>
      <c r="BG48" s="3">
        <f>IF(BG47&gt;0,8,IF(COUNTIF(memo!$T$9:$T$44,R47)&gt;0,0.5,WEEKDAY(R47,2)))</f>
        <v>3</v>
      </c>
      <c r="BH48" s="3">
        <f>IF(BH47&gt;0,8,IF(COUNTIF(memo!$T$9:$T$44,S47)&gt;0,0.5,WEEKDAY(S47,2)))</f>
        <v>4</v>
      </c>
      <c r="BI48" s="3">
        <f>IF(BI47&gt;0,8,IF(COUNTIF(memo!$T$9:$T$44,C50)&gt;0,0.5,WEEKDAY(C50,2)))</f>
        <v>5</v>
      </c>
      <c r="BJ48" s="3">
        <f>IF(BJ47&gt;0,8,IF(COUNTIF(memo!$T$9:$T$44,D50)&gt;0,0.5,WEEKDAY(D50,2)))</f>
        <v>6</v>
      </c>
      <c r="BK48" s="3">
        <f>IF(BK47&gt;0,8,IF(COUNTIF(memo!$T$9:$T$44,E50)&gt;0,0.5,WEEKDAY(E50,2)))</f>
        <v>7</v>
      </c>
      <c r="BL48" s="3">
        <f>IF(BL47&gt;0,8,IF(COUNTIF(memo!$T$9:$T$44,F50)&gt;0,0.5,WEEKDAY(F50,2)))</f>
        <v>1</v>
      </c>
      <c r="BM48" s="3">
        <f>IF(BM47&gt;0,8,IF(COUNTIF(memo!$T$9:$T$44,G50)&gt;0,0.5,WEEKDAY(G50,2)))</f>
        <v>2</v>
      </c>
      <c r="BN48" s="3">
        <f>IF(BN47&gt;0,8,IF(COUNTIF(memo!$T$9:$T$44,H50)&gt;0,0.5,WEEKDAY(H50,2)))</f>
        <v>8</v>
      </c>
      <c r="BO48" s="3">
        <f>IF(BO47&gt;0,8,IF(COUNTIF(memo!$T$9:$T$44,I50)&gt;0,0.5,WEEKDAY(I50,2)))</f>
        <v>4</v>
      </c>
      <c r="BP48" s="3">
        <f>IF(BP47&gt;0,8,IF(COUNTIF(memo!$T$9:$T$44,J50)&gt;0,0.5,WEEKDAY(J50,2)))</f>
        <v>5</v>
      </c>
      <c r="BQ48" s="3">
        <f>IF(BQ47&gt;0,8,IF(COUNTIF(memo!$T$9:$T$44,K50)&gt;0,0.5,WEEKDAY(K50,2)))</f>
        <v>6</v>
      </c>
      <c r="BR48" s="3">
        <f>IF(BR47&gt;0,8,IF(COUNTIF(memo!$T$9:$T$44,L50)&gt;0,0.5,WEEKDAY(L50,2)))</f>
        <v>7</v>
      </c>
      <c r="BS48" s="3">
        <f>IF(BS47&gt;0,8,IF(COUNTIF(memo!$T$9:$T$44,M50)&gt;0,0.5,WEEKDAY(M50,2)))</f>
        <v>1</v>
      </c>
      <c r="BT48" s="3">
        <f>IF(BT47&gt;0,8,IF(COUNTIF(memo!$T$9:$T$44,N50)&gt;0,0.5,WEEKDAY(N50,2)))</f>
        <v>2</v>
      </c>
      <c r="BU48" s="3">
        <f>IF(BU47&gt;0,8,IF(COUNTIF(memo!$T$9:$T$44,O50)&gt;0,0.5,WEEKDAY(O50,2)))</f>
        <v>3</v>
      </c>
    </row>
    <row r="49" spans="1:74" ht="37.5" customHeight="1" thickBot="1">
      <c r="A49" s="245"/>
      <c r="B49" s="271"/>
      <c r="C49" s="204" t="str">
        <f>IF(AR49="","",AR49)</f>
        <v/>
      </c>
      <c r="D49" s="204" t="str">
        <f t="shared" ref="D49:S49" si="51">IF(AS49="","",AS49)</f>
        <v/>
      </c>
      <c r="E49" s="204" t="str">
        <f t="shared" si="51"/>
        <v>＼</v>
      </c>
      <c r="F49" s="204" t="str">
        <f t="shared" si="51"/>
        <v/>
      </c>
      <c r="G49" s="204" t="str">
        <f t="shared" si="51"/>
        <v/>
      </c>
      <c r="H49" s="204" t="str">
        <f t="shared" si="51"/>
        <v>＼</v>
      </c>
      <c r="I49" s="204" t="str">
        <f t="shared" si="51"/>
        <v/>
      </c>
      <c r="J49" s="204" t="str">
        <f t="shared" si="51"/>
        <v/>
      </c>
      <c r="K49" s="204" t="str">
        <f t="shared" si="51"/>
        <v/>
      </c>
      <c r="L49" s="204" t="str">
        <f t="shared" si="51"/>
        <v/>
      </c>
      <c r="M49" s="204" t="str">
        <f t="shared" si="51"/>
        <v/>
      </c>
      <c r="N49" s="204" t="str">
        <f t="shared" si="51"/>
        <v/>
      </c>
      <c r="O49" s="204" t="str">
        <f t="shared" si="51"/>
        <v>＼</v>
      </c>
      <c r="P49" s="205" t="str">
        <f t="shared" si="51"/>
        <v/>
      </c>
      <c r="Q49" s="215" t="str">
        <f t="shared" si="51"/>
        <v/>
      </c>
      <c r="R49" s="204" t="str">
        <f t="shared" si="51"/>
        <v/>
      </c>
      <c r="S49" s="188" t="str">
        <f t="shared" si="51"/>
        <v/>
      </c>
      <c r="T49" s="180"/>
      <c r="AH49" s="169"/>
      <c r="AI49" s="169"/>
      <c r="AJ49" s="169"/>
      <c r="AK49" s="169"/>
      <c r="AO49" s="4"/>
      <c r="AP49" s="4"/>
      <c r="AR49" s="3" t="str">
        <f>IF(OR(AR48=6,AR48=7,AR48=8),"＼","")</f>
        <v/>
      </c>
      <c r="AS49" s="3" t="str">
        <f t="shared" ref="AS49:BU49" si="52">IF(OR(AS48=6,AS48=7,AS48=8),"＼","")</f>
        <v/>
      </c>
      <c r="AT49" s="3" t="str">
        <f t="shared" si="52"/>
        <v>＼</v>
      </c>
      <c r="AU49" s="3" t="str">
        <f t="shared" si="52"/>
        <v/>
      </c>
      <c r="AV49" s="3" t="str">
        <f t="shared" si="52"/>
        <v/>
      </c>
      <c r="AW49" s="3" t="str">
        <f t="shared" si="52"/>
        <v>＼</v>
      </c>
      <c r="AX49" s="3" t="str">
        <f t="shared" si="52"/>
        <v/>
      </c>
      <c r="AY49" s="3" t="str">
        <f t="shared" si="52"/>
        <v/>
      </c>
      <c r="AZ49" s="3" t="str">
        <f t="shared" si="52"/>
        <v/>
      </c>
      <c r="BA49" s="3" t="str">
        <f t="shared" si="52"/>
        <v/>
      </c>
      <c r="BB49" s="3" t="str">
        <f t="shared" si="52"/>
        <v/>
      </c>
      <c r="BC49" s="3" t="str">
        <f t="shared" si="52"/>
        <v/>
      </c>
      <c r="BD49" s="3" t="str">
        <f t="shared" si="52"/>
        <v>＼</v>
      </c>
      <c r="BE49" s="3" t="str">
        <f t="shared" si="52"/>
        <v/>
      </c>
      <c r="BF49" s="3" t="str">
        <f t="shared" si="52"/>
        <v/>
      </c>
      <c r="BG49" s="3" t="str">
        <f t="shared" si="52"/>
        <v/>
      </c>
      <c r="BH49" s="3" t="str">
        <f t="shared" si="52"/>
        <v/>
      </c>
      <c r="BI49" s="3" t="str">
        <f t="shared" si="52"/>
        <v/>
      </c>
      <c r="BJ49" s="3" t="str">
        <f t="shared" si="52"/>
        <v>＼</v>
      </c>
      <c r="BK49" s="3" t="str">
        <f t="shared" si="52"/>
        <v>＼</v>
      </c>
      <c r="BL49" s="3" t="str">
        <f t="shared" si="52"/>
        <v/>
      </c>
      <c r="BM49" s="3" t="str">
        <f t="shared" si="52"/>
        <v/>
      </c>
      <c r="BN49" s="3" t="str">
        <f t="shared" si="52"/>
        <v>＼</v>
      </c>
      <c r="BO49" s="3" t="str">
        <f t="shared" si="52"/>
        <v/>
      </c>
      <c r="BP49" s="3" t="str">
        <f t="shared" si="52"/>
        <v/>
      </c>
      <c r="BQ49" s="3" t="str">
        <f t="shared" si="52"/>
        <v>＼</v>
      </c>
      <c r="BR49" s="3" t="str">
        <f t="shared" si="52"/>
        <v>＼</v>
      </c>
      <c r="BS49" s="3" t="str">
        <f t="shared" si="52"/>
        <v/>
      </c>
      <c r="BT49" s="3" t="str">
        <f t="shared" si="52"/>
        <v/>
      </c>
      <c r="BU49" s="3" t="str">
        <f t="shared" si="52"/>
        <v/>
      </c>
    </row>
    <row r="50" spans="1:74" ht="14.25" customHeight="1">
      <c r="A50" s="159"/>
      <c r="B50" s="168"/>
      <c r="C50" s="199">
        <f>S47+1</f>
        <v>42692</v>
      </c>
      <c r="D50" s="199">
        <f t="shared" ref="D50:O50" si="53">C50+1</f>
        <v>42693</v>
      </c>
      <c r="E50" s="199">
        <f t="shared" si="53"/>
        <v>42694</v>
      </c>
      <c r="F50" s="199">
        <f t="shared" si="53"/>
        <v>42695</v>
      </c>
      <c r="G50" s="199">
        <f t="shared" si="53"/>
        <v>42696</v>
      </c>
      <c r="H50" s="199">
        <f t="shared" si="53"/>
        <v>42697</v>
      </c>
      <c r="I50" s="199">
        <f t="shared" si="53"/>
        <v>42698</v>
      </c>
      <c r="J50" s="199">
        <f t="shared" si="53"/>
        <v>42699</v>
      </c>
      <c r="K50" s="199">
        <f t="shared" si="53"/>
        <v>42700</v>
      </c>
      <c r="L50" s="199">
        <f t="shared" si="53"/>
        <v>42701</v>
      </c>
      <c r="M50" s="199">
        <f t="shared" si="53"/>
        <v>42702</v>
      </c>
      <c r="N50" s="199">
        <f t="shared" si="53"/>
        <v>42703</v>
      </c>
      <c r="O50" s="199">
        <f t="shared" si="53"/>
        <v>42704</v>
      </c>
      <c r="P50" s="223"/>
      <c r="Q50" s="264" t="s">
        <v>4</v>
      </c>
      <c r="R50" s="265" t="s">
        <v>158</v>
      </c>
      <c r="S50" s="266" t="s">
        <v>6</v>
      </c>
      <c r="T50" s="267" t="s">
        <v>7</v>
      </c>
      <c r="U50" s="167"/>
      <c r="V50" s="167"/>
      <c r="W50" s="167"/>
      <c r="X50" s="167"/>
      <c r="Y50" s="167"/>
      <c r="Z50" s="167"/>
      <c r="AA50" s="167"/>
      <c r="AB50" s="167"/>
      <c r="AC50" s="167"/>
      <c r="AD50" s="167"/>
      <c r="AE50" s="167"/>
      <c r="AF50" s="167"/>
      <c r="AG50" s="167"/>
      <c r="AH50" s="169"/>
      <c r="AI50" s="169"/>
      <c r="AJ50" s="169"/>
      <c r="AK50" s="169"/>
      <c r="AO50" s="4"/>
      <c r="AP50" s="4"/>
    </row>
    <row r="51" spans="1:74" ht="14.25" customHeight="1">
      <c r="A51" s="159"/>
      <c r="B51" s="168"/>
      <c r="C51" s="200">
        <f t="shared" ref="C51:O51" si="54">C50</f>
        <v>42692</v>
      </c>
      <c r="D51" s="200">
        <f t="shared" si="54"/>
        <v>42693</v>
      </c>
      <c r="E51" s="200">
        <f t="shared" si="54"/>
        <v>42694</v>
      </c>
      <c r="F51" s="200">
        <f t="shared" si="54"/>
        <v>42695</v>
      </c>
      <c r="G51" s="200">
        <f t="shared" si="54"/>
        <v>42696</v>
      </c>
      <c r="H51" s="200">
        <f t="shared" si="54"/>
        <v>42697</v>
      </c>
      <c r="I51" s="200">
        <f t="shared" si="54"/>
        <v>42698</v>
      </c>
      <c r="J51" s="200">
        <f t="shared" si="54"/>
        <v>42699</v>
      </c>
      <c r="K51" s="200">
        <f t="shared" si="54"/>
        <v>42700</v>
      </c>
      <c r="L51" s="200">
        <f t="shared" si="54"/>
        <v>42701</v>
      </c>
      <c r="M51" s="200">
        <f t="shared" si="54"/>
        <v>42702</v>
      </c>
      <c r="N51" s="200">
        <f t="shared" si="54"/>
        <v>42703</v>
      </c>
      <c r="O51" s="200">
        <f t="shared" si="54"/>
        <v>42704</v>
      </c>
      <c r="P51" s="224"/>
      <c r="Q51" s="264"/>
      <c r="R51" s="265"/>
      <c r="S51" s="266"/>
      <c r="T51" s="268"/>
      <c r="U51" s="167"/>
      <c r="V51" s="167"/>
      <c r="W51" s="167"/>
      <c r="X51" s="167"/>
      <c r="Y51" s="167"/>
      <c r="Z51" s="167"/>
      <c r="AA51" s="167"/>
      <c r="AB51" s="167"/>
      <c r="AC51" s="167"/>
      <c r="AD51" s="167"/>
      <c r="AE51" s="167"/>
      <c r="AF51" s="167"/>
      <c r="AG51" s="167"/>
      <c r="AH51" s="169"/>
      <c r="AI51" s="169"/>
      <c r="AJ51" s="169"/>
      <c r="AK51" s="169"/>
      <c r="AO51" s="4"/>
      <c r="AP51" s="4"/>
    </row>
    <row r="52" spans="1:74" ht="37.5" customHeight="1" thickBot="1">
      <c r="A52" s="160"/>
      <c r="B52" s="173"/>
      <c r="C52" s="203" t="str">
        <f t="shared" ref="C52:P52" si="55">IF(BI49="","",BI49)</f>
        <v/>
      </c>
      <c r="D52" s="203" t="str">
        <f t="shared" si="55"/>
        <v>＼</v>
      </c>
      <c r="E52" s="203" t="str">
        <f t="shared" si="55"/>
        <v>＼</v>
      </c>
      <c r="F52" s="203" t="str">
        <f t="shared" si="55"/>
        <v/>
      </c>
      <c r="G52" s="203" t="str">
        <f t="shared" si="55"/>
        <v/>
      </c>
      <c r="H52" s="203" t="str">
        <f t="shared" si="55"/>
        <v>＼</v>
      </c>
      <c r="I52" s="203" t="str">
        <f t="shared" si="55"/>
        <v/>
      </c>
      <c r="J52" s="203" t="str">
        <f t="shared" si="55"/>
        <v/>
      </c>
      <c r="K52" s="203" t="str">
        <f t="shared" si="55"/>
        <v>＼</v>
      </c>
      <c r="L52" s="203" t="str">
        <f t="shared" si="55"/>
        <v>＼</v>
      </c>
      <c r="M52" s="203" t="str">
        <f t="shared" si="55"/>
        <v/>
      </c>
      <c r="N52" s="203" t="str">
        <f t="shared" si="55"/>
        <v/>
      </c>
      <c r="O52" s="203" t="str">
        <f t="shared" si="55"/>
        <v/>
      </c>
      <c r="P52" s="222" t="str">
        <f t="shared" si="55"/>
        <v/>
      </c>
      <c r="Q52" s="212"/>
      <c r="R52" s="78"/>
      <c r="S52" s="78"/>
      <c r="T52" s="181"/>
      <c r="U52" s="167"/>
      <c r="V52" s="167"/>
      <c r="W52" s="167"/>
      <c r="X52" s="167"/>
      <c r="Y52" s="167"/>
      <c r="Z52" s="167"/>
      <c r="AA52" s="167"/>
      <c r="AB52" s="167"/>
      <c r="AC52" s="167"/>
      <c r="AD52" s="167"/>
      <c r="AE52" s="167"/>
      <c r="AF52" s="167"/>
      <c r="AG52" s="167"/>
      <c r="AH52" s="169"/>
      <c r="AI52" s="169"/>
      <c r="AJ52" s="169"/>
      <c r="AK52" s="169"/>
      <c r="AO52" s="4"/>
      <c r="AP52" s="4"/>
    </row>
    <row r="53" spans="1:74" ht="14.25" customHeight="1">
      <c r="A53" s="175"/>
      <c r="B53" s="172"/>
      <c r="C53" s="192">
        <f>DATE($AU$2,A54,1)</f>
        <v>42705</v>
      </c>
      <c r="D53" s="192">
        <f t="shared" ref="D53:S53" si="56">C53+1</f>
        <v>42706</v>
      </c>
      <c r="E53" s="192">
        <f t="shared" si="56"/>
        <v>42707</v>
      </c>
      <c r="F53" s="192">
        <f t="shared" si="56"/>
        <v>42708</v>
      </c>
      <c r="G53" s="192">
        <f t="shared" si="56"/>
        <v>42709</v>
      </c>
      <c r="H53" s="192">
        <f t="shared" si="56"/>
        <v>42710</v>
      </c>
      <c r="I53" s="192">
        <f t="shared" si="56"/>
        <v>42711</v>
      </c>
      <c r="J53" s="192">
        <f t="shared" si="56"/>
        <v>42712</v>
      </c>
      <c r="K53" s="192">
        <f t="shared" si="56"/>
        <v>42713</v>
      </c>
      <c r="L53" s="192">
        <f t="shared" si="56"/>
        <v>42714</v>
      </c>
      <c r="M53" s="192">
        <f t="shared" si="56"/>
        <v>42715</v>
      </c>
      <c r="N53" s="192">
        <f t="shared" si="56"/>
        <v>42716</v>
      </c>
      <c r="O53" s="192">
        <f t="shared" si="56"/>
        <v>42717</v>
      </c>
      <c r="P53" s="193">
        <f t="shared" si="56"/>
        <v>42718</v>
      </c>
      <c r="Q53" s="210">
        <f t="shared" si="56"/>
        <v>42719</v>
      </c>
      <c r="R53" s="192">
        <f t="shared" si="56"/>
        <v>42720</v>
      </c>
      <c r="S53" s="182">
        <f t="shared" si="56"/>
        <v>42721</v>
      </c>
      <c r="T53" s="179"/>
      <c r="AH53" s="170"/>
      <c r="AI53" s="170"/>
      <c r="AJ53" s="170"/>
      <c r="AK53" s="170"/>
      <c r="AR53" s="3">
        <f>COUNTIF(祝祭日!$C$5:$C$61,C53)</f>
        <v>0</v>
      </c>
      <c r="AS53" s="3">
        <f>COUNTIF(祝祭日!$C$5:$C$61,D53)</f>
        <v>0</v>
      </c>
      <c r="AT53" s="3">
        <f>COUNTIF(祝祭日!$C$5:$C$61,E53)</f>
        <v>0</v>
      </c>
      <c r="AU53" s="3">
        <f>COUNTIF(祝祭日!$C$5:$C$61,F53)</f>
        <v>0</v>
      </c>
      <c r="AV53" s="3">
        <f>COUNTIF(祝祭日!$C$5:$C$61,G53)</f>
        <v>0</v>
      </c>
      <c r="AW53" s="3">
        <f>COUNTIF(祝祭日!$C$5:$C$61,H53)</f>
        <v>0</v>
      </c>
      <c r="AX53" s="3">
        <f>COUNTIF(祝祭日!$C$5:$C$61,I53)</f>
        <v>0</v>
      </c>
      <c r="AY53" s="3">
        <f>COUNTIF(祝祭日!$C$5:$C$61,J53)</f>
        <v>0</v>
      </c>
      <c r="AZ53" s="3">
        <f>COUNTIF(祝祭日!$C$5:$C$61,K53)</f>
        <v>0</v>
      </c>
      <c r="BA53" s="3">
        <f>COUNTIF(祝祭日!$C$5:$C$61,L53)</f>
        <v>0</v>
      </c>
      <c r="BB53" s="3">
        <f>COUNTIF(祝祭日!$C$5:$C$61,M53)</f>
        <v>0</v>
      </c>
      <c r="BC53" s="3">
        <f>COUNTIF(祝祭日!$C$5:$C$61,N53)</f>
        <v>0</v>
      </c>
      <c r="BD53" s="3">
        <f>COUNTIF(祝祭日!$C$5:$C$61,O53)</f>
        <v>0</v>
      </c>
      <c r="BE53" s="3">
        <f>COUNTIF(祝祭日!$C$5:$C$61,P53)</f>
        <v>0</v>
      </c>
      <c r="BF53" s="3">
        <f>COUNTIF(祝祭日!$C$5:$C$61,Q53)</f>
        <v>0</v>
      </c>
      <c r="BG53" s="3">
        <f>COUNTIF(祝祭日!$C$5:$C$61,R53)</f>
        <v>0</v>
      </c>
      <c r="BH53" s="3">
        <f>COUNTIF(祝祭日!$C$5:$C$61,S53)</f>
        <v>0</v>
      </c>
      <c r="BI53" s="3">
        <f>COUNTIF(祝祭日!$C$5:$C$61,C56)</f>
        <v>0</v>
      </c>
      <c r="BJ53" s="3">
        <f>COUNTIF(祝祭日!$C$5:$C$61,D56)</f>
        <v>0</v>
      </c>
      <c r="BK53" s="3">
        <f>COUNTIF(祝祭日!$C$5:$C$61,E56)</f>
        <v>0</v>
      </c>
      <c r="BL53" s="3">
        <f>COUNTIF(祝祭日!$C$5:$C$61,F56)</f>
        <v>0</v>
      </c>
      <c r="BM53" s="3">
        <f>COUNTIF(祝祭日!$C$5:$C$61,G56)</f>
        <v>0</v>
      </c>
      <c r="BN53" s="3">
        <f>COUNTIF(祝祭日!$C$5:$C$61,H56)</f>
        <v>1</v>
      </c>
      <c r="BO53" s="3">
        <f>COUNTIF(祝祭日!$C$5:$C$61,I56)</f>
        <v>0</v>
      </c>
      <c r="BP53" s="3">
        <f>COUNTIF(祝祭日!$C$5:$C$61,J56)</f>
        <v>0</v>
      </c>
      <c r="BQ53" s="3">
        <f>COUNTIF(祝祭日!$C$5:$C$61,K56)</f>
        <v>0</v>
      </c>
      <c r="BR53" s="3">
        <f>COUNTIF(祝祭日!$C$5:$C$61,L56)</f>
        <v>0</v>
      </c>
      <c r="BS53" s="3">
        <f>COUNTIF(祝祭日!$C$5:$C$61,M56)</f>
        <v>0</v>
      </c>
      <c r="BT53" s="3">
        <f>COUNTIF(祝祭日!$C$5:$C$61,N56)</f>
        <v>1</v>
      </c>
      <c r="BU53" s="3">
        <f>COUNTIF(祝祭日!$C$5:$C$61,O56)</f>
        <v>1</v>
      </c>
      <c r="BV53" s="3">
        <f>COUNTIF(祝祭日!$C$5:$C$61,P56)</f>
        <v>1</v>
      </c>
    </row>
    <row r="54" spans="1:74" ht="14.25" customHeight="1">
      <c r="A54" s="245">
        <v>12</v>
      </c>
      <c r="B54" s="271" t="s">
        <v>2</v>
      </c>
      <c r="C54" s="195">
        <f t="shared" ref="C54:S54" si="57">C53</f>
        <v>42705</v>
      </c>
      <c r="D54" s="195">
        <f t="shared" si="57"/>
        <v>42706</v>
      </c>
      <c r="E54" s="195">
        <f t="shared" si="57"/>
        <v>42707</v>
      </c>
      <c r="F54" s="195">
        <f t="shared" si="57"/>
        <v>42708</v>
      </c>
      <c r="G54" s="195">
        <f t="shared" si="57"/>
        <v>42709</v>
      </c>
      <c r="H54" s="195">
        <f t="shared" si="57"/>
        <v>42710</v>
      </c>
      <c r="I54" s="195">
        <f t="shared" si="57"/>
        <v>42711</v>
      </c>
      <c r="J54" s="195">
        <f t="shared" si="57"/>
        <v>42712</v>
      </c>
      <c r="K54" s="195">
        <f t="shared" si="57"/>
        <v>42713</v>
      </c>
      <c r="L54" s="195">
        <f t="shared" si="57"/>
        <v>42714</v>
      </c>
      <c r="M54" s="195">
        <f t="shared" si="57"/>
        <v>42715</v>
      </c>
      <c r="N54" s="195">
        <f t="shared" si="57"/>
        <v>42716</v>
      </c>
      <c r="O54" s="195">
        <f t="shared" si="57"/>
        <v>42717</v>
      </c>
      <c r="P54" s="196">
        <f t="shared" si="57"/>
        <v>42718</v>
      </c>
      <c r="Q54" s="211">
        <f t="shared" si="57"/>
        <v>42719</v>
      </c>
      <c r="R54" s="195">
        <f t="shared" si="57"/>
        <v>42720</v>
      </c>
      <c r="S54" s="184">
        <f t="shared" si="57"/>
        <v>42721</v>
      </c>
      <c r="T54" s="179"/>
      <c r="AH54" s="170"/>
      <c r="AI54" s="170"/>
      <c r="AJ54" s="170"/>
      <c r="AK54" s="170"/>
      <c r="AO54" s="4"/>
      <c r="AP54" s="4"/>
      <c r="AR54" s="3">
        <f>IF(AR53&gt;0,8,IF(COUNTIF(memo!$T$9:$T$44,C53)&gt;0,0.5,WEEKDAY(C53,2)))</f>
        <v>4</v>
      </c>
      <c r="AS54" s="3">
        <f>IF(AS53&gt;0,8,IF(COUNTIF(memo!$T$9:$T$44,D53)&gt;0,0.5,WEEKDAY(D53,2)))</f>
        <v>5</v>
      </c>
      <c r="AT54" s="3">
        <f>IF(AT53&gt;0,8,IF(COUNTIF(memo!$T$9:$T$44,E53)&gt;0,0.5,WEEKDAY(E53,2)))</f>
        <v>6</v>
      </c>
      <c r="AU54" s="3">
        <f>IF(AU53&gt;0,8,IF(COUNTIF(memo!$T$9:$T$44,F53)&gt;0,0.5,WEEKDAY(F53,2)))</f>
        <v>7</v>
      </c>
      <c r="AV54" s="3">
        <f>IF(AV53&gt;0,8,IF(COUNTIF(memo!$T$9:$T$44,G53)&gt;0,0.5,WEEKDAY(G53,2)))</f>
        <v>1</v>
      </c>
      <c r="AW54" s="3">
        <f>IF(AW53&gt;0,8,IF(COUNTIF(memo!$T$9:$T$44,H53)&gt;0,0.5,WEEKDAY(H53,2)))</f>
        <v>2</v>
      </c>
      <c r="AX54" s="3">
        <f>IF(AX53&gt;0,8,IF(COUNTIF(memo!$T$9:$T$44,I53)&gt;0,0.5,WEEKDAY(I53,2)))</f>
        <v>3</v>
      </c>
      <c r="AY54" s="3">
        <f>IF(AY53&gt;0,8,IF(COUNTIF(memo!$T$9:$T$44,J53)&gt;0,0.5,WEEKDAY(J53,2)))</f>
        <v>4</v>
      </c>
      <c r="AZ54" s="3">
        <f>IF(AZ53&gt;0,8,IF(COUNTIF(memo!$T$9:$T$44,K53)&gt;0,0.5,WEEKDAY(K53,2)))</f>
        <v>5</v>
      </c>
      <c r="BA54" s="3">
        <f>IF(BA53&gt;0,8,IF(COUNTIF(memo!$T$9:$T$44,L53)&gt;0,0.5,WEEKDAY(L53,2)))</f>
        <v>6</v>
      </c>
      <c r="BB54" s="3">
        <f>IF(BB53&gt;0,8,IF(COUNTIF(memo!$T$9:$T$44,M53)&gt;0,0.5,WEEKDAY(M53,2)))</f>
        <v>7</v>
      </c>
      <c r="BC54" s="3">
        <f>IF(BC53&gt;0,8,IF(COUNTIF(memo!$T$9:$T$44,N53)&gt;0,0.5,WEEKDAY(N53,2)))</f>
        <v>1</v>
      </c>
      <c r="BD54" s="3">
        <f>IF(BD53&gt;0,8,IF(COUNTIF(memo!$T$9:$T$44,O53)&gt;0,0.5,WEEKDAY(O53,2)))</f>
        <v>2</v>
      </c>
      <c r="BE54" s="3">
        <f>IF(BE53&gt;0,8,IF(COUNTIF(memo!$T$9:$T$44,P53)&gt;0,0.5,WEEKDAY(P53,2)))</f>
        <v>3</v>
      </c>
      <c r="BF54" s="3">
        <f>IF(BF53&gt;0,8,IF(COUNTIF(memo!$T$9:$T$44,Q53)&gt;0,0.5,WEEKDAY(Q53,2)))</f>
        <v>4</v>
      </c>
      <c r="BG54" s="3">
        <f>IF(BG53&gt;0,8,IF(COUNTIF(memo!$T$9:$T$44,R53)&gt;0,0.5,WEEKDAY(R53,2)))</f>
        <v>5</v>
      </c>
      <c r="BH54" s="3">
        <f>IF(BH53&gt;0,8,IF(COUNTIF(memo!$T$9:$T$44,S53)&gt;0,0.5,WEEKDAY(S53,2)))</f>
        <v>6</v>
      </c>
      <c r="BI54" s="3">
        <f>IF(BI53&gt;0,8,IF(COUNTIF(memo!$T$9:$T$44,C56)&gt;0,0.5,WEEKDAY(C56,2)))</f>
        <v>7</v>
      </c>
      <c r="BJ54" s="3">
        <f>IF(BJ53&gt;0,8,IF(COUNTIF(memo!$T$9:$T$44,D56)&gt;0,0.5,WEEKDAY(D56,2)))</f>
        <v>1</v>
      </c>
      <c r="BK54" s="3">
        <f>IF(BK53&gt;0,8,IF(COUNTIF(memo!$T$9:$T$44,E56)&gt;0,0.5,WEEKDAY(E56,2)))</f>
        <v>2</v>
      </c>
      <c r="BL54" s="3">
        <f>IF(BL53&gt;0,8,IF(COUNTIF(memo!$T$9:$T$44,F56)&gt;0,0.5,WEEKDAY(F56,2)))</f>
        <v>3</v>
      </c>
      <c r="BM54" s="3">
        <f>IF(BM53&gt;0,8,IF(COUNTIF(memo!$T$9:$T$44,G56)&gt;0,0.5,WEEKDAY(G56,2)))</f>
        <v>4</v>
      </c>
      <c r="BN54" s="3">
        <f>IF(BN53&gt;0,8,IF(COUNTIF(memo!$T$9:$T$44,H56)&gt;0,0.5,WEEKDAY(H56,2)))</f>
        <v>8</v>
      </c>
      <c r="BO54" s="3">
        <f>IF(BO53&gt;0,8,IF(COUNTIF(memo!$T$9:$T$44,I56)&gt;0,0.5,WEEKDAY(I56,2)))</f>
        <v>6</v>
      </c>
      <c r="BP54" s="3">
        <f>IF(BP53&gt;0,8,IF(COUNTIF(memo!$T$9:$T$44,J56)&gt;0,0.5,WEEKDAY(J56,2)))</f>
        <v>7</v>
      </c>
      <c r="BQ54" s="3">
        <f>IF(BQ53&gt;0,8,IF(COUNTIF(memo!$T$9:$T$44,K56)&gt;0,0.5,WEEKDAY(K56,2)))</f>
        <v>1</v>
      </c>
      <c r="BR54" s="3">
        <f>IF(BR53&gt;0,8,IF(COUNTIF(memo!$T$9:$T$44,L56)&gt;0,0.5,WEEKDAY(L56,2)))</f>
        <v>2</v>
      </c>
      <c r="BS54" s="3">
        <f>IF(BS53&gt;0,8,IF(COUNTIF(memo!$T$9:$T$44,M56)&gt;0,0.5,WEEKDAY(M56,2)))</f>
        <v>3</v>
      </c>
      <c r="BT54" s="3">
        <f>IF(BT53&gt;0,8,IF(COUNTIF(memo!$T$9:$T$44,N56)&gt;0,0.5,WEEKDAY(N56,2)))</f>
        <v>8</v>
      </c>
      <c r="BU54" s="3">
        <f>IF(BU53&gt;0,8,IF(COUNTIF(memo!$T$9:$T$44,O56)&gt;0,0.5,WEEKDAY(O56,2)))</f>
        <v>8</v>
      </c>
      <c r="BV54" s="3">
        <f>IF(BV53&gt;0,8,IF(COUNTIF(memo!$T$9:$T$44,P56)&gt;0,0.5,WEEKDAY(P56,2)))</f>
        <v>8</v>
      </c>
    </row>
    <row r="55" spans="1:74" ht="37.5" customHeight="1" thickBot="1">
      <c r="A55" s="245"/>
      <c r="B55" s="271"/>
      <c r="C55" s="197" t="str">
        <f>IF(AR55="","",AR55)</f>
        <v/>
      </c>
      <c r="D55" s="197" t="str">
        <f t="shared" ref="D55:S55" si="58">IF(AS55="","",AS55)</f>
        <v/>
      </c>
      <c r="E55" s="197" t="str">
        <f t="shared" si="58"/>
        <v>＼</v>
      </c>
      <c r="F55" s="197" t="str">
        <f t="shared" si="58"/>
        <v>＼</v>
      </c>
      <c r="G55" s="197" t="str">
        <f t="shared" si="58"/>
        <v/>
      </c>
      <c r="H55" s="197" t="str">
        <f t="shared" si="58"/>
        <v/>
      </c>
      <c r="I55" s="197" t="str">
        <f t="shared" si="58"/>
        <v/>
      </c>
      <c r="J55" s="197" t="str">
        <f t="shared" si="58"/>
        <v/>
      </c>
      <c r="K55" s="197" t="str">
        <f t="shared" si="58"/>
        <v/>
      </c>
      <c r="L55" s="197" t="str">
        <f t="shared" si="58"/>
        <v>＼</v>
      </c>
      <c r="M55" s="197" t="str">
        <f t="shared" si="58"/>
        <v>＼</v>
      </c>
      <c r="N55" s="197" t="str">
        <f t="shared" si="58"/>
        <v/>
      </c>
      <c r="O55" s="197" t="str">
        <f t="shared" si="58"/>
        <v/>
      </c>
      <c r="P55" s="198" t="str">
        <f t="shared" si="58"/>
        <v/>
      </c>
      <c r="Q55" s="213" t="str">
        <f t="shared" si="58"/>
        <v/>
      </c>
      <c r="R55" s="197" t="str">
        <f t="shared" si="58"/>
        <v/>
      </c>
      <c r="S55" s="185" t="str">
        <f t="shared" si="58"/>
        <v>＼</v>
      </c>
      <c r="T55" s="180"/>
      <c r="AH55" s="169"/>
      <c r="AI55" s="169"/>
      <c r="AJ55" s="169"/>
      <c r="AK55" s="169"/>
      <c r="AO55" s="4"/>
      <c r="AP55" s="4"/>
      <c r="AR55" s="3" t="str">
        <f>IF(OR(AR54=6,AR54=7,AR54=8),"＼","")</f>
        <v/>
      </c>
      <c r="AS55" s="3" t="str">
        <f t="shared" ref="AS55:BV55" si="59">IF(OR(AS54=6,AS54=7,AS54=8),"＼","")</f>
        <v/>
      </c>
      <c r="AT55" s="3" t="str">
        <f t="shared" si="59"/>
        <v>＼</v>
      </c>
      <c r="AU55" s="3" t="str">
        <f t="shared" si="59"/>
        <v>＼</v>
      </c>
      <c r="AV55" s="3" t="str">
        <f t="shared" si="59"/>
        <v/>
      </c>
      <c r="AW55" s="3" t="str">
        <f t="shared" si="59"/>
        <v/>
      </c>
      <c r="AX55" s="3" t="str">
        <f t="shared" si="59"/>
        <v/>
      </c>
      <c r="AY55" s="3" t="str">
        <f t="shared" si="59"/>
        <v/>
      </c>
      <c r="AZ55" s="3" t="str">
        <f t="shared" si="59"/>
        <v/>
      </c>
      <c r="BA55" s="3" t="str">
        <f t="shared" si="59"/>
        <v>＼</v>
      </c>
      <c r="BB55" s="3" t="str">
        <f t="shared" si="59"/>
        <v>＼</v>
      </c>
      <c r="BC55" s="3" t="str">
        <f t="shared" si="59"/>
        <v/>
      </c>
      <c r="BD55" s="3" t="str">
        <f t="shared" si="59"/>
        <v/>
      </c>
      <c r="BE55" s="3" t="str">
        <f t="shared" si="59"/>
        <v/>
      </c>
      <c r="BF55" s="3" t="str">
        <f t="shared" si="59"/>
        <v/>
      </c>
      <c r="BG55" s="3" t="str">
        <f t="shared" si="59"/>
        <v/>
      </c>
      <c r="BH55" s="3" t="str">
        <f t="shared" si="59"/>
        <v>＼</v>
      </c>
      <c r="BI55" s="3" t="str">
        <f t="shared" si="59"/>
        <v>＼</v>
      </c>
      <c r="BJ55" s="3" t="str">
        <f t="shared" si="59"/>
        <v/>
      </c>
      <c r="BK55" s="3" t="str">
        <f t="shared" si="59"/>
        <v/>
      </c>
      <c r="BL55" s="3" t="str">
        <f t="shared" si="59"/>
        <v/>
      </c>
      <c r="BM55" s="3" t="str">
        <f t="shared" si="59"/>
        <v/>
      </c>
      <c r="BN55" s="3" t="str">
        <f t="shared" si="59"/>
        <v>＼</v>
      </c>
      <c r="BO55" s="3" t="str">
        <f t="shared" si="59"/>
        <v>＼</v>
      </c>
      <c r="BP55" s="3" t="str">
        <f t="shared" si="59"/>
        <v>＼</v>
      </c>
      <c r="BQ55" s="3" t="str">
        <f t="shared" si="59"/>
        <v/>
      </c>
      <c r="BR55" s="3" t="str">
        <f t="shared" si="59"/>
        <v/>
      </c>
      <c r="BS55" s="3" t="str">
        <f t="shared" si="59"/>
        <v/>
      </c>
      <c r="BT55" s="3" t="str">
        <f t="shared" si="59"/>
        <v>＼</v>
      </c>
      <c r="BU55" s="3" t="str">
        <f t="shared" si="59"/>
        <v>＼</v>
      </c>
      <c r="BV55" s="3" t="str">
        <f t="shared" si="59"/>
        <v>＼</v>
      </c>
    </row>
    <row r="56" spans="1:74" ht="14.25" customHeight="1">
      <c r="A56" s="159"/>
      <c r="B56" s="168"/>
      <c r="C56" s="199">
        <f>S53+1</f>
        <v>42722</v>
      </c>
      <c r="D56" s="199">
        <f t="shared" ref="D56:P56" si="60">C56+1</f>
        <v>42723</v>
      </c>
      <c r="E56" s="199">
        <f t="shared" si="60"/>
        <v>42724</v>
      </c>
      <c r="F56" s="199">
        <f t="shared" si="60"/>
        <v>42725</v>
      </c>
      <c r="G56" s="199">
        <f t="shared" si="60"/>
        <v>42726</v>
      </c>
      <c r="H56" s="199">
        <f t="shared" si="60"/>
        <v>42727</v>
      </c>
      <c r="I56" s="199">
        <f t="shared" si="60"/>
        <v>42728</v>
      </c>
      <c r="J56" s="199">
        <f t="shared" si="60"/>
        <v>42729</v>
      </c>
      <c r="K56" s="199">
        <f t="shared" si="60"/>
        <v>42730</v>
      </c>
      <c r="L56" s="199">
        <f t="shared" si="60"/>
        <v>42731</v>
      </c>
      <c r="M56" s="199">
        <f t="shared" si="60"/>
        <v>42732</v>
      </c>
      <c r="N56" s="199">
        <f t="shared" si="60"/>
        <v>42733</v>
      </c>
      <c r="O56" s="199">
        <f t="shared" si="60"/>
        <v>42734</v>
      </c>
      <c r="P56" s="220">
        <f t="shared" si="60"/>
        <v>42735</v>
      </c>
      <c r="Q56" s="264" t="s">
        <v>4</v>
      </c>
      <c r="R56" s="265" t="s">
        <v>158</v>
      </c>
      <c r="S56" s="266" t="s">
        <v>6</v>
      </c>
      <c r="T56" s="267" t="s">
        <v>7</v>
      </c>
      <c r="U56" s="167"/>
      <c r="V56" s="167"/>
      <c r="W56" s="167"/>
      <c r="X56" s="167"/>
      <c r="Y56" s="167"/>
      <c r="Z56" s="167"/>
      <c r="AA56" s="167"/>
      <c r="AB56" s="167"/>
      <c r="AC56" s="167"/>
      <c r="AD56" s="167"/>
      <c r="AE56" s="167"/>
      <c r="AF56" s="167"/>
      <c r="AG56" s="167"/>
      <c r="AH56" s="169"/>
      <c r="AI56" s="169"/>
      <c r="AJ56" s="169"/>
      <c r="AK56" s="169"/>
      <c r="AO56" s="4"/>
      <c r="AP56" s="4"/>
    </row>
    <row r="57" spans="1:74" ht="14.25" customHeight="1">
      <c r="A57" s="159"/>
      <c r="B57" s="168"/>
      <c r="C57" s="195">
        <f t="shared" ref="C57:P57" si="61">C56</f>
        <v>42722</v>
      </c>
      <c r="D57" s="195">
        <f t="shared" si="61"/>
        <v>42723</v>
      </c>
      <c r="E57" s="195">
        <f t="shared" si="61"/>
        <v>42724</v>
      </c>
      <c r="F57" s="195">
        <f t="shared" si="61"/>
        <v>42725</v>
      </c>
      <c r="G57" s="195">
        <f t="shared" si="61"/>
        <v>42726</v>
      </c>
      <c r="H57" s="195">
        <f t="shared" si="61"/>
        <v>42727</v>
      </c>
      <c r="I57" s="195">
        <f t="shared" si="61"/>
        <v>42728</v>
      </c>
      <c r="J57" s="195">
        <f t="shared" si="61"/>
        <v>42729</v>
      </c>
      <c r="K57" s="195">
        <f t="shared" si="61"/>
        <v>42730</v>
      </c>
      <c r="L57" s="195">
        <f t="shared" si="61"/>
        <v>42731</v>
      </c>
      <c r="M57" s="195">
        <f t="shared" si="61"/>
        <v>42732</v>
      </c>
      <c r="N57" s="195">
        <f t="shared" si="61"/>
        <v>42733</v>
      </c>
      <c r="O57" s="195">
        <f t="shared" si="61"/>
        <v>42734</v>
      </c>
      <c r="P57" s="225">
        <f t="shared" si="61"/>
        <v>42735</v>
      </c>
      <c r="Q57" s="264"/>
      <c r="R57" s="265"/>
      <c r="S57" s="266"/>
      <c r="T57" s="268"/>
      <c r="U57" s="167"/>
      <c r="V57" s="167"/>
      <c r="W57" s="167"/>
      <c r="X57" s="167"/>
      <c r="Y57" s="167"/>
      <c r="Z57" s="167"/>
      <c r="AA57" s="167"/>
      <c r="AB57" s="167"/>
      <c r="AC57" s="167"/>
      <c r="AD57" s="167"/>
      <c r="AE57" s="167"/>
      <c r="AF57" s="167"/>
      <c r="AG57" s="167"/>
      <c r="AH57" s="169"/>
      <c r="AI57" s="169"/>
      <c r="AJ57" s="169"/>
      <c r="AK57" s="169"/>
      <c r="AO57" s="4"/>
      <c r="AP57" s="4"/>
    </row>
    <row r="58" spans="1:74" ht="37.5" customHeight="1" thickBot="1">
      <c r="A58" s="160"/>
      <c r="B58" s="173"/>
      <c r="C58" s="203" t="str">
        <f t="shared" ref="C58:P58" si="62">IF(BI55="","",BI55)</f>
        <v>＼</v>
      </c>
      <c r="D58" s="203" t="str">
        <f t="shared" si="62"/>
        <v/>
      </c>
      <c r="E58" s="203" t="str">
        <f t="shared" si="62"/>
        <v/>
      </c>
      <c r="F58" s="203" t="str">
        <f t="shared" si="62"/>
        <v/>
      </c>
      <c r="G58" s="203" t="str">
        <f t="shared" si="62"/>
        <v/>
      </c>
      <c r="H58" s="203" t="str">
        <f t="shared" si="62"/>
        <v>＼</v>
      </c>
      <c r="I58" s="203" t="str">
        <f t="shared" si="62"/>
        <v>＼</v>
      </c>
      <c r="J58" s="203" t="str">
        <f t="shared" si="62"/>
        <v>＼</v>
      </c>
      <c r="K58" s="203" t="str">
        <f t="shared" si="62"/>
        <v/>
      </c>
      <c r="L58" s="203" t="str">
        <f t="shared" si="62"/>
        <v/>
      </c>
      <c r="M58" s="203" t="str">
        <f t="shared" si="62"/>
        <v/>
      </c>
      <c r="N58" s="203" t="str">
        <f t="shared" si="62"/>
        <v>＼</v>
      </c>
      <c r="O58" s="203" t="str">
        <f t="shared" si="62"/>
        <v>＼</v>
      </c>
      <c r="P58" s="222" t="str">
        <f t="shared" si="62"/>
        <v>＼</v>
      </c>
      <c r="Q58" s="212"/>
      <c r="R58" s="78"/>
      <c r="S58" s="78"/>
      <c r="T58" s="181"/>
      <c r="U58" s="167"/>
      <c r="V58" s="167"/>
      <c r="W58" s="167"/>
      <c r="X58" s="167"/>
      <c r="Y58" s="167"/>
      <c r="Z58" s="167"/>
      <c r="AA58" s="167"/>
      <c r="AB58" s="167"/>
      <c r="AC58" s="167"/>
      <c r="AD58" s="167"/>
      <c r="AE58" s="167"/>
      <c r="AF58" s="167"/>
      <c r="AG58" s="167"/>
      <c r="AH58" s="169"/>
      <c r="AI58" s="169"/>
      <c r="AJ58" s="169"/>
      <c r="AK58" s="169"/>
      <c r="AO58" s="4"/>
      <c r="AP58" s="4"/>
    </row>
    <row r="59" spans="1:74" ht="14.25" customHeight="1">
      <c r="A59" s="175"/>
      <c r="B59" s="172"/>
      <c r="C59" s="192">
        <f>DATE($AU$2+1,A60,1)</f>
        <v>42736</v>
      </c>
      <c r="D59" s="192">
        <f t="shared" ref="D59:S59" si="63">C59+1</f>
        <v>42737</v>
      </c>
      <c r="E59" s="192">
        <f t="shared" si="63"/>
        <v>42738</v>
      </c>
      <c r="F59" s="192">
        <f t="shared" si="63"/>
        <v>42739</v>
      </c>
      <c r="G59" s="192">
        <f t="shared" si="63"/>
        <v>42740</v>
      </c>
      <c r="H59" s="192">
        <f t="shared" si="63"/>
        <v>42741</v>
      </c>
      <c r="I59" s="192">
        <f t="shared" si="63"/>
        <v>42742</v>
      </c>
      <c r="J59" s="192">
        <f t="shared" si="63"/>
        <v>42743</v>
      </c>
      <c r="K59" s="192">
        <f t="shared" si="63"/>
        <v>42744</v>
      </c>
      <c r="L59" s="192">
        <f t="shared" si="63"/>
        <v>42745</v>
      </c>
      <c r="M59" s="192">
        <f t="shared" si="63"/>
        <v>42746</v>
      </c>
      <c r="N59" s="192">
        <f t="shared" si="63"/>
        <v>42747</v>
      </c>
      <c r="O59" s="192">
        <f t="shared" si="63"/>
        <v>42748</v>
      </c>
      <c r="P59" s="193">
        <f t="shared" si="63"/>
        <v>42749</v>
      </c>
      <c r="Q59" s="210">
        <f t="shared" si="63"/>
        <v>42750</v>
      </c>
      <c r="R59" s="192">
        <f t="shared" si="63"/>
        <v>42751</v>
      </c>
      <c r="S59" s="182">
        <f t="shared" si="63"/>
        <v>42752</v>
      </c>
      <c r="T59" s="179"/>
      <c r="AH59" s="170"/>
      <c r="AI59" s="170"/>
      <c r="AJ59" s="170"/>
      <c r="AK59" s="170"/>
      <c r="AR59" s="3">
        <f>COUNTIF(祝祭日!$C$5:$C$61,C59)</f>
        <v>1</v>
      </c>
      <c r="AS59" s="3">
        <f>COUNTIF(祝祭日!$C$5:$C$61,D59)</f>
        <v>1</v>
      </c>
      <c r="AT59" s="3">
        <f>COUNTIF(祝祭日!$C$5:$C$61,E59)</f>
        <v>1</v>
      </c>
      <c r="AU59" s="3">
        <f>COUNTIF(祝祭日!$C$5:$C$61,F59)</f>
        <v>0</v>
      </c>
      <c r="AV59" s="3">
        <f>COUNTIF(祝祭日!$C$5:$C$61,G59)</f>
        <v>0</v>
      </c>
      <c r="AW59" s="3">
        <f>COUNTIF(祝祭日!$C$5:$C$61,H59)</f>
        <v>0</v>
      </c>
      <c r="AX59" s="3">
        <f>COUNTIF(祝祭日!$C$5:$C$61,I59)</f>
        <v>0</v>
      </c>
      <c r="AY59" s="3">
        <f>COUNTIF(祝祭日!$C$5:$C$61,J59)</f>
        <v>0</v>
      </c>
      <c r="AZ59" s="3">
        <f>COUNTIF(祝祭日!$C$5:$C$61,K59)</f>
        <v>1</v>
      </c>
      <c r="BA59" s="3">
        <f>COUNTIF(祝祭日!$C$5:$C$61,L59)</f>
        <v>0</v>
      </c>
      <c r="BB59" s="3">
        <f>COUNTIF(祝祭日!$C$5:$C$61,M59)</f>
        <v>0</v>
      </c>
      <c r="BC59" s="3">
        <f>COUNTIF(祝祭日!$C$5:$C$61,N59)</f>
        <v>0</v>
      </c>
      <c r="BD59" s="3">
        <f>COUNTIF(祝祭日!$C$5:$C$61,O59)</f>
        <v>0</v>
      </c>
      <c r="BE59" s="3">
        <f>COUNTIF(祝祭日!$C$5:$C$61,P59)</f>
        <v>0</v>
      </c>
      <c r="BF59" s="3">
        <f>COUNTIF(祝祭日!$C$5:$C$61,Q59)</f>
        <v>0</v>
      </c>
      <c r="BG59" s="3">
        <f>COUNTIF(祝祭日!$C$5:$C$61,R59)</f>
        <v>0</v>
      </c>
      <c r="BH59" s="3">
        <f>COUNTIF(祝祭日!$C$5:$C$61,S59)</f>
        <v>0</v>
      </c>
      <c r="BI59" s="3">
        <f>COUNTIF(祝祭日!$C$5:$C$61,C62)</f>
        <v>0</v>
      </c>
      <c r="BJ59" s="3">
        <f>COUNTIF(祝祭日!$C$5:$C$61,D62)</f>
        <v>0</v>
      </c>
      <c r="BK59" s="3">
        <f>COUNTIF(祝祭日!$C$5:$C$61,E62)</f>
        <v>0</v>
      </c>
      <c r="BL59" s="3">
        <f>COUNTIF(祝祭日!$C$5:$C$61,F62)</f>
        <v>0</v>
      </c>
      <c r="BM59" s="3">
        <f>COUNTIF(祝祭日!$C$5:$C$61,G62)</f>
        <v>0</v>
      </c>
      <c r="BN59" s="3">
        <f>COUNTIF(祝祭日!$C$5:$C$61,H62)</f>
        <v>0</v>
      </c>
      <c r="BO59" s="3">
        <f>COUNTIF(祝祭日!$C$5:$C$61,I62)</f>
        <v>0</v>
      </c>
      <c r="BP59" s="3">
        <f>COUNTIF(祝祭日!$C$5:$C$61,J62)</f>
        <v>0</v>
      </c>
      <c r="BQ59" s="3">
        <f>COUNTIF(祝祭日!$C$5:$C$61,K62)</f>
        <v>0</v>
      </c>
      <c r="BR59" s="3">
        <f>COUNTIF(祝祭日!$C$5:$C$61,L62)</f>
        <v>0</v>
      </c>
      <c r="BS59" s="3">
        <f>COUNTIF(祝祭日!$C$5:$C$61,M62)</f>
        <v>0</v>
      </c>
      <c r="BT59" s="3">
        <f>COUNTIF(祝祭日!$C$5:$C$61,N62)</f>
        <v>0</v>
      </c>
      <c r="BU59" s="3">
        <f>COUNTIF(祝祭日!$C$5:$C$61,O62)</f>
        <v>0</v>
      </c>
      <c r="BV59" s="3">
        <f>COUNTIF(祝祭日!$C$5:$C$61,P62)</f>
        <v>0</v>
      </c>
    </row>
    <row r="60" spans="1:74" ht="14.25" customHeight="1">
      <c r="A60" s="245">
        <v>1</v>
      </c>
      <c r="B60" s="271" t="s">
        <v>2</v>
      </c>
      <c r="C60" s="195">
        <f t="shared" ref="C60:S60" si="64">C59</f>
        <v>42736</v>
      </c>
      <c r="D60" s="195">
        <f t="shared" si="64"/>
        <v>42737</v>
      </c>
      <c r="E60" s="195">
        <f t="shared" si="64"/>
        <v>42738</v>
      </c>
      <c r="F60" s="195">
        <f t="shared" si="64"/>
        <v>42739</v>
      </c>
      <c r="G60" s="195">
        <f t="shared" si="64"/>
        <v>42740</v>
      </c>
      <c r="H60" s="195">
        <f t="shared" si="64"/>
        <v>42741</v>
      </c>
      <c r="I60" s="195">
        <f t="shared" si="64"/>
        <v>42742</v>
      </c>
      <c r="J60" s="195">
        <f t="shared" si="64"/>
        <v>42743</v>
      </c>
      <c r="K60" s="195">
        <f t="shared" si="64"/>
        <v>42744</v>
      </c>
      <c r="L60" s="195">
        <f t="shared" si="64"/>
        <v>42745</v>
      </c>
      <c r="M60" s="195">
        <f t="shared" si="64"/>
        <v>42746</v>
      </c>
      <c r="N60" s="195">
        <f t="shared" si="64"/>
        <v>42747</v>
      </c>
      <c r="O60" s="195">
        <f t="shared" si="64"/>
        <v>42748</v>
      </c>
      <c r="P60" s="196">
        <f t="shared" si="64"/>
        <v>42749</v>
      </c>
      <c r="Q60" s="211">
        <f t="shared" si="64"/>
        <v>42750</v>
      </c>
      <c r="R60" s="195">
        <f t="shared" si="64"/>
        <v>42751</v>
      </c>
      <c r="S60" s="184">
        <f t="shared" si="64"/>
        <v>42752</v>
      </c>
      <c r="T60" s="179"/>
      <c r="AH60" s="170"/>
      <c r="AI60" s="170"/>
      <c r="AJ60" s="170"/>
      <c r="AK60" s="170"/>
      <c r="AO60" s="4"/>
      <c r="AP60" s="4"/>
      <c r="AR60" s="3">
        <f>IF(AR59&gt;0,8,IF(COUNTIF(memo!$T$9:$T$44,C59)&gt;0,0.5,WEEKDAY(C59,2)))</f>
        <v>8</v>
      </c>
      <c r="AS60" s="3">
        <f>IF(AS59&gt;0,8,IF(COUNTIF(memo!$T$9:$T$44,D59)&gt;0,0.5,WEEKDAY(D59,2)))</f>
        <v>8</v>
      </c>
      <c r="AT60" s="3">
        <f>IF(AT59&gt;0,8,IF(COUNTIF(memo!$T$9:$T$44,E59)&gt;0,0.5,WEEKDAY(E59,2)))</f>
        <v>8</v>
      </c>
      <c r="AU60" s="3">
        <f>IF(AU59&gt;0,8,IF(COUNTIF(memo!$T$9:$T$44,F59)&gt;0,0.5,WEEKDAY(F59,2)))</f>
        <v>3</v>
      </c>
      <c r="AV60" s="3">
        <f>IF(AV59&gt;0,8,IF(COUNTIF(memo!$T$9:$T$44,G59)&gt;0,0.5,WEEKDAY(G59,2)))</f>
        <v>4</v>
      </c>
      <c r="AW60" s="3">
        <f>IF(AW59&gt;0,8,IF(COUNTIF(memo!$T$9:$T$44,H59)&gt;0,0.5,WEEKDAY(H59,2)))</f>
        <v>5</v>
      </c>
      <c r="AX60" s="3">
        <f>IF(AX59&gt;0,8,IF(COUNTIF(memo!$T$9:$T$44,I59)&gt;0,0.5,WEEKDAY(I59,2)))</f>
        <v>6</v>
      </c>
      <c r="AY60" s="3">
        <f>IF(AY59&gt;0,8,IF(COUNTIF(memo!$T$9:$T$44,J59)&gt;0,0.5,WEEKDAY(J59,2)))</f>
        <v>7</v>
      </c>
      <c r="AZ60" s="3">
        <f>IF(AZ59&gt;0,8,IF(COUNTIF(memo!$T$9:$T$44,K59)&gt;0,0.5,WEEKDAY(K59,2)))</f>
        <v>8</v>
      </c>
      <c r="BA60" s="3">
        <f>IF(BA59&gt;0,8,IF(COUNTIF(memo!$T$9:$T$44,L59)&gt;0,0.5,WEEKDAY(L59,2)))</f>
        <v>2</v>
      </c>
      <c r="BB60" s="3">
        <f>IF(BB59&gt;0,8,IF(COUNTIF(memo!$T$9:$T$44,M59)&gt;0,0.5,WEEKDAY(M59,2)))</f>
        <v>3</v>
      </c>
      <c r="BC60" s="3">
        <f>IF(BC59&gt;0,8,IF(COUNTIF(memo!$T$9:$T$44,N59)&gt;0,0.5,WEEKDAY(N59,2)))</f>
        <v>4</v>
      </c>
      <c r="BD60" s="3">
        <f>IF(BD59&gt;0,8,IF(COUNTIF(memo!$T$9:$T$44,O59)&gt;0,0.5,WEEKDAY(O59,2)))</f>
        <v>5</v>
      </c>
      <c r="BE60" s="3">
        <f>IF(BE59&gt;0,8,IF(COUNTIF(memo!$T$9:$T$44,P59)&gt;0,0.5,WEEKDAY(P59,2)))</f>
        <v>0.5</v>
      </c>
      <c r="BF60" s="3">
        <f>IF(BF59&gt;0,8,IF(COUNTIF(memo!$T$9:$T$44,Q59)&gt;0,0.5,WEEKDAY(Q59,2)))</f>
        <v>7</v>
      </c>
      <c r="BG60" s="3">
        <f>IF(BG59&gt;0,8,IF(COUNTIF(memo!$T$9:$T$44,R59)&gt;0,0.5,WEEKDAY(R59,2)))</f>
        <v>1</v>
      </c>
      <c r="BH60" s="3">
        <f>IF(BH59&gt;0,8,IF(COUNTIF(memo!$T$9:$T$44,S59)&gt;0,0.5,WEEKDAY(S59,2)))</f>
        <v>2</v>
      </c>
      <c r="BI60" s="3">
        <f>IF(BI59&gt;0,8,IF(COUNTIF(memo!$T$9:$T$44,C62)&gt;0,0.5,WEEKDAY(C62,2)))</f>
        <v>3</v>
      </c>
      <c r="BJ60" s="3">
        <f>IF(BJ59&gt;0,8,IF(COUNTIF(memo!$T$9:$T$44,D62)&gt;0,0.5,WEEKDAY(D62,2)))</f>
        <v>4</v>
      </c>
      <c r="BK60" s="3">
        <f>IF(BK59&gt;0,8,IF(COUNTIF(memo!$T$9:$T$44,E62)&gt;0,0.5,WEEKDAY(E62,2)))</f>
        <v>5</v>
      </c>
      <c r="BL60" s="3">
        <f>IF(BL59&gt;0,8,IF(COUNTIF(memo!$T$9:$T$44,F62)&gt;0,0.5,WEEKDAY(F62,2)))</f>
        <v>0.5</v>
      </c>
      <c r="BM60" s="3">
        <f>IF(BM59&gt;0,8,IF(COUNTIF(memo!$T$9:$T$44,G62)&gt;0,0.5,WEEKDAY(G62,2)))</f>
        <v>7</v>
      </c>
      <c r="BN60" s="3">
        <f>IF(BN59&gt;0,8,IF(COUNTIF(memo!$T$9:$T$44,H62)&gt;0,0.5,WEEKDAY(H62,2)))</f>
        <v>1</v>
      </c>
      <c r="BO60" s="3">
        <f>IF(BO59&gt;0,8,IF(COUNTIF(memo!$T$9:$T$44,I62)&gt;0,0.5,WEEKDAY(I62,2)))</f>
        <v>2</v>
      </c>
      <c r="BP60" s="3">
        <f>IF(BP59&gt;0,8,IF(COUNTIF(memo!$T$9:$T$44,J62)&gt;0,0.5,WEEKDAY(J62,2)))</f>
        <v>3</v>
      </c>
      <c r="BQ60" s="3">
        <f>IF(BQ59&gt;0,8,IF(COUNTIF(memo!$T$9:$T$44,K62)&gt;0,0.5,WEEKDAY(K62,2)))</f>
        <v>4</v>
      </c>
      <c r="BR60" s="3">
        <f>IF(BR59&gt;0,8,IF(COUNTIF(memo!$T$9:$T$44,L62)&gt;0,0.5,WEEKDAY(L62,2)))</f>
        <v>5</v>
      </c>
      <c r="BS60" s="3">
        <f>IF(BS59&gt;0,8,IF(COUNTIF(memo!$T$9:$T$44,M62)&gt;0,0.5,WEEKDAY(M62,2)))</f>
        <v>6</v>
      </c>
      <c r="BT60" s="3">
        <f>IF(BT59&gt;0,8,IF(COUNTIF(memo!$T$9:$T$44,N62)&gt;0,0.5,WEEKDAY(N62,2)))</f>
        <v>7</v>
      </c>
      <c r="BU60" s="3">
        <f>IF(BU59&gt;0,8,IF(COUNTIF(memo!$T$9:$T$44,O62)&gt;0,0.5,WEEKDAY(O62,2)))</f>
        <v>1</v>
      </c>
      <c r="BV60" s="3">
        <f>IF(BV59&gt;0,8,IF(COUNTIF(memo!$T$9:$T$44,P62)&gt;0,0.5,WEEKDAY(P62,2)))</f>
        <v>2</v>
      </c>
    </row>
    <row r="61" spans="1:74" ht="37.5" customHeight="1" thickBot="1">
      <c r="A61" s="245"/>
      <c r="B61" s="271"/>
      <c r="C61" s="204" t="str">
        <f>IF(AR61="","",AR61)</f>
        <v>＼</v>
      </c>
      <c r="D61" s="204" t="str">
        <f t="shared" ref="D61:S61" si="65">IF(AS61="","",AS61)</f>
        <v>＼</v>
      </c>
      <c r="E61" s="204" t="str">
        <f t="shared" si="65"/>
        <v>＼</v>
      </c>
      <c r="F61" s="204" t="str">
        <f t="shared" si="65"/>
        <v/>
      </c>
      <c r="G61" s="204" t="str">
        <f t="shared" si="65"/>
        <v/>
      </c>
      <c r="H61" s="204" t="str">
        <f t="shared" si="65"/>
        <v/>
      </c>
      <c r="I61" s="204" t="str">
        <f t="shared" si="65"/>
        <v>＼</v>
      </c>
      <c r="J61" s="204" t="str">
        <f t="shared" si="65"/>
        <v>＼</v>
      </c>
      <c r="K61" s="204" t="str">
        <f t="shared" si="65"/>
        <v>＼</v>
      </c>
      <c r="L61" s="204" t="str">
        <f t="shared" si="65"/>
        <v/>
      </c>
      <c r="M61" s="204" t="str">
        <f t="shared" si="65"/>
        <v/>
      </c>
      <c r="N61" s="204" t="str">
        <f t="shared" si="65"/>
        <v/>
      </c>
      <c r="O61" s="204" t="str">
        <f t="shared" si="65"/>
        <v/>
      </c>
      <c r="P61" s="205" t="str">
        <f t="shared" si="65"/>
        <v/>
      </c>
      <c r="Q61" s="215" t="str">
        <f t="shared" si="65"/>
        <v>＼</v>
      </c>
      <c r="R61" s="204" t="str">
        <f t="shared" si="65"/>
        <v/>
      </c>
      <c r="S61" s="188" t="str">
        <f t="shared" si="65"/>
        <v/>
      </c>
      <c r="T61" s="180"/>
      <c r="AH61" s="169"/>
      <c r="AI61" s="169"/>
      <c r="AJ61" s="169"/>
      <c r="AK61" s="169"/>
      <c r="AP61" s="4"/>
      <c r="AR61" s="3" t="str">
        <f>IF(OR(AR60=6,AR60=7,AR60=8),"＼","")</f>
        <v>＼</v>
      </c>
      <c r="AS61" s="3" t="str">
        <f t="shared" ref="AS61:BV61" si="66">IF(OR(AS60=6,AS60=7,AS60=8),"＼","")</f>
        <v>＼</v>
      </c>
      <c r="AT61" s="3" t="str">
        <f t="shared" si="66"/>
        <v>＼</v>
      </c>
      <c r="AU61" s="3" t="str">
        <f t="shared" si="66"/>
        <v/>
      </c>
      <c r="AV61" s="3" t="str">
        <f t="shared" si="66"/>
        <v/>
      </c>
      <c r="AW61" s="3" t="str">
        <f t="shared" si="66"/>
        <v/>
      </c>
      <c r="AX61" s="3" t="str">
        <f t="shared" si="66"/>
        <v>＼</v>
      </c>
      <c r="AY61" s="3" t="str">
        <f t="shared" si="66"/>
        <v>＼</v>
      </c>
      <c r="AZ61" s="3" t="str">
        <f t="shared" si="66"/>
        <v>＼</v>
      </c>
      <c r="BA61" s="3" t="str">
        <f t="shared" si="66"/>
        <v/>
      </c>
      <c r="BB61" s="3" t="str">
        <f t="shared" si="66"/>
        <v/>
      </c>
      <c r="BC61" s="3" t="str">
        <f t="shared" si="66"/>
        <v/>
      </c>
      <c r="BD61" s="3" t="str">
        <f t="shared" si="66"/>
        <v/>
      </c>
      <c r="BE61" s="3" t="str">
        <f t="shared" si="66"/>
        <v/>
      </c>
      <c r="BF61" s="3" t="str">
        <f t="shared" si="66"/>
        <v>＼</v>
      </c>
      <c r="BG61" s="3" t="str">
        <f t="shared" si="66"/>
        <v/>
      </c>
      <c r="BH61" s="3" t="str">
        <f t="shared" si="66"/>
        <v/>
      </c>
      <c r="BI61" s="3" t="str">
        <f t="shared" si="66"/>
        <v/>
      </c>
      <c r="BJ61" s="3" t="str">
        <f t="shared" si="66"/>
        <v/>
      </c>
      <c r="BK61" s="3" t="str">
        <f t="shared" si="66"/>
        <v/>
      </c>
      <c r="BL61" s="3" t="str">
        <f t="shared" si="66"/>
        <v/>
      </c>
      <c r="BM61" s="3" t="str">
        <f t="shared" si="66"/>
        <v>＼</v>
      </c>
      <c r="BN61" s="3" t="str">
        <f t="shared" si="66"/>
        <v/>
      </c>
      <c r="BO61" s="3" t="str">
        <f t="shared" si="66"/>
        <v/>
      </c>
      <c r="BP61" s="3" t="str">
        <f t="shared" si="66"/>
        <v/>
      </c>
      <c r="BQ61" s="3" t="str">
        <f t="shared" si="66"/>
        <v/>
      </c>
      <c r="BR61" s="3" t="str">
        <f t="shared" si="66"/>
        <v/>
      </c>
      <c r="BS61" s="3" t="str">
        <f t="shared" si="66"/>
        <v>＼</v>
      </c>
      <c r="BT61" s="3" t="str">
        <f t="shared" si="66"/>
        <v>＼</v>
      </c>
      <c r="BU61" s="3" t="str">
        <f t="shared" si="66"/>
        <v/>
      </c>
      <c r="BV61" s="3" t="str">
        <f t="shared" si="66"/>
        <v/>
      </c>
    </row>
    <row r="62" spans="1:74" ht="14.25" customHeight="1">
      <c r="A62" s="159"/>
      <c r="B62" s="168"/>
      <c r="C62" s="199">
        <f>S59+1</f>
        <v>42753</v>
      </c>
      <c r="D62" s="199">
        <f t="shared" ref="D62:P62" si="67">C62+1</f>
        <v>42754</v>
      </c>
      <c r="E62" s="199">
        <f t="shared" si="67"/>
        <v>42755</v>
      </c>
      <c r="F62" s="199">
        <f t="shared" si="67"/>
        <v>42756</v>
      </c>
      <c r="G62" s="199">
        <f t="shared" si="67"/>
        <v>42757</v>
      </c>
      <c r="H62" s="199">
        <f t="shared" si="67"/>
        <v>42758</v>
      </c>
      <c r="I62" s="199">
        <f t="shared" si="67"/>
        <v>42759</v>
      </c>
      <c r="J62" s="199">
        <f t="shared" si="67"/>
        <v>42760</v>
      </c>
      <c r="K62" s="199">
        <f t="shared" si="67"/>
        <v>42761</v>
      </c>
      <c r="L62" s="199">
        <f t="shared" si="67"/>
        <v>42762</v>
      </c>
      <c r="M62" s="199">
        <f t="shared" si="67"/>
        <v>42763</v>
      </c>
      <c r="N62" s="199">
        <f t="shared" si="67"/>
        <v>42764</v>
      </c>
      <c r="O62" s="199">
        <f t="shared" si="67"/>
        <v>42765</v>
      </c>
      <c r="P62" s="220">
        <f t="shared" si="67"/>
        <v>42766</v>
      </c>
      <c r="Q62" s="264" t="s">
        <v>4</v>
      </c>
      <c r="R62" s="265" t="s">
        <v>158</v>
      </c>
      <c r="S62" s="266" t="s">
        <v>6</v>
      </c>
      <c r="T62" s="267" t="s">
        <v>7</v>
      </c>
      <c r="U62" s="167"/>
      <c r="V62" s="167"/>
      <c r="W62" s="167"/>
      <c r="X62" s="167"/>
      <c r="Y62" s="167"/>
      <c r="Z62" s="167"/>
      <c r="AA62" s="167"/>
      <c r="AB62" s="167"/>
      <c r="AC62" s="167"/>
      <c r="AD62" s="167"/>
      <c r="AE62" s="167"/>
      <c r="AF62" s="167"/>
      <c r="AG62" s="167"/>
      <c r="AH62" s="169"/>
      <c r="AI62" s="169"/>
      <c r="AJ62" s="169"/>
      <c r="AK62" s="169"/>
      <c r="AP62" s="4"/>
    </row>
    <row r="63" spans="1:74" ht="14.25" customHeight="1">
      <c r="A63" s="159"/>
      <c r="B63" s="168"/>
      <c r="C63" s="195">
        <f t="shared" ref="C63:P63" si="68">C62</f>
        <v>42753</v>
      </c>
      <c r="D63" s="195">
        <f t="shared" si="68"/>
        <v>42754</v>
      </c>
      <c r="E63" s="195">
        <f t="shared" si="68"/>
        <v>42755</v>
      </c>
      <c r="F63" s="195">
        <f t="shared" si="68"/>
        <v>42756</v>
      </c>
      <c r="G63" s="195">
        <f t="shared" si="68"/>
        <v>42757</v>
      </c>
      <c r="H63" s="195">
        <f t="shared" si="68"/>
        <v>42758</v>
      </c>
      <c r="I63" s="195">
        <f t="shared" si="68"/>
        <v>42759</v>
      </c>
      <c r="J63" s="195">
        <f t="shared" si="68"/>
        <v>42760</v>
      </c>
      <c r="K63" s="195">
        <f t="shared" si="68"/>
        <v>42761</v>
      </c>
      <c r="L63" s="195">
        <f t="shared" si="68"/>
        <v>42762</v>
      </c>
      <c r="M63" s="195">
        <f t="shared" si="68"/>
        <v>42763</v>
      </c>
      <c r="N63" s="195">
        <f t="shared" si="68"/>
        <v>42764</v>
      </c>
      <c r="O63" s="195">
        <f t="shared" si="68"/>
        <v>42765</v>
      </c>
      <c r="P63" s="225">
        <f t="shared" si="68"/>
        <v>42766</v>
      </c>
      <c r="Q63" s="264"/>
      <c r="R63" s="265"/>
      <c r="S63" s="266"/>
      <c r="T63" s="268"/>
      <c r="U63" s="167"/>
      <c r="V63" s="167"/>
      <c r="W63" s="167"/>
      <c r="X63" s="167"/>
      <c r="Y63" s="167"/>
      <c r="Z63" s="167"/>
      <c r="AA63" s="167"/>
      <c r="AB63" s="167"/>
      <c r="AC63" s="167"/>
      <c r="AD63" s="167"/>
      <c r="AE63" s="167"/>
      <c r="AF63" s="167"/>
      <c r="AG63" s="167"/>
      <c r="AH63" s="169"/>
      <c r="AI63" s="169"/>
      <c r="AJ63" s="169"/>
      <c r="AK63" s="169"/>
      <c r="AP63" s="4"/>
    </row>
    <row r="64" spans="1:74" ht="37.5" customHeight="1" thickBot="1">
      <c r="A64" s="160"/>
      <c r="B64" s="173"/>
      <c r="C64" s="203" t="str">
        <f t="shared" ref="C64:P64" si="69">IF(BI61="","",BI61)</f>
        <v/>
      </c>
      <c r="D64" s="203" t="str">
        <f t="shared" si="69"/>
        <v/>
      </c>
      <c r="E64" s="203" t="str">
        <f t="shared" si="69"/>
        <v/>
      </c>
      <c r="F64" s="203" t="str">
        <f t="shared" si="69"/>
        <v/>
      </c>
      <c r="G64" s="203" t="str">
        <f t="shared" si="69"/>
        <v>＼</v>
      </c>
      <c r="H64" s="203" t="str">
        <f t="shared" si="69"/>
        <v/>
      </c>
      <c r="I64" s="203" t="str">
        <f t="shared" si="69"/>
        <v/>
      </c>
      <c r="J64" s="203" t="str">
        <f t="shared" si="69"/>
        <v/>
      </c>
      <c r="K64" s="203" t="str">
        <f t="shared" si="69"/>
        <v/>
      </c>
      <c r="L64" s="203" t="str">
        <f t="shared" si="69"/>
        <v/>
      </c>
      <c r="M64" s="203" t="str">
        <f t="shared" si="69"/>
        <v>＼</v>
      </c>
      <c r="N64" s="203" t="str">
        <f t="shared" si="69"/>
        <v>＼</v>
      </c>
      <c r="O64" s="203" t="str">
        <f t="shared" si="69"/>
        <v/>
      </c>
      <c r="P64" s="222" t="str">
        <f t="shared" si="69"/>
        <v/>
      </c>
      <c r="Q64" s="212"/>
      <c r="R64" s="78"/>
      <c r="S64" s="78"/>
      <c r="T64" s="181"/>
      <c r="U64" s="167"/>
      <c r="V64" s="167"/>
      <c r="W64" s="167"/>
      <c r="X64" s="167"/>
      <c r="Y64" s="167"/>
      <c r="Z64" s="167"/>
      <c r="AA64" s="167"/>
      <c r="AB64" s="167"/>
      <c r="AC64" s="167"/>
      <c r="AD64" s="167"/>
      <c r="AE64" s="167"/>
      <c r="AF64" s="167"/>
      <c r="AG64" s="167"/>
      <c r="AH64" s="169"/>
      <c r="AI64" s="169"/>
      <c r="AJ64" s="169"/>
      <c r="AK64" s="169"/>
      <c r="AP64" s="4"/>
    </row>
    <row r="65" spans="1:74" ht="14.25" customHeight="1">
      <c r="A65" s="175"/>
      <c r="B65" s="172"/>
      <c r="C65" s="192">
        <f>DATE($AU$2+1,A66,1)</f>
        <v>42767</v>
      </c>
      <c r="D65" s="192">
        <f t="shared" ref="D65:S65" si="70">C65+1</f>
        <v>42768</v>
      </c>
      <c r="E65" s="192">
        <f t="shared" si="70"/>
        <v>42769</v>
      </c>
      <c r="F65" s="192">
        <f t="shared" si="70"/>
        <v>42770</v>
      </c>
      <c r="G65" s="192">
        <f t="shared" si="70"/>
        <v>42771</v>
      </c>
      <c r="H65" s="192">
        <f t="shared" si="70"/>
        <v>42772</v>
      </c>
      <c r="I65" s="192">
        <f t="shared" si="70"/>
        <v>42773</v>
      </c>
      <c r="J65" s="192">
        <f t="shared" si="70"/>
        <v>42774</v>
      </c>
      <c r="K65" s="192">
        <f t="shared" si="70"/>
        <v>42775</v>
      </c>
      <c r="L65" s="192">
        <f t="shared" si="70"/>
        <v>42776</v>
      </c>
      <c r="M65" s="192">
        <f t="shared" si="70"/>
        <v>42777</v>
      </c>
      <c r="N65" s="192">
        <f t="shared" si="70"/>
        <v>42778</v>
      </c>
      <c r="O65" s="192">
        <f t="shared" si="70"/>
        <v>42779</v>
      </c>
      <c r="P65" s="193">
        <f t="shared" si="70"/>
        <v>42780</v>
      </c>
      <c r="Q65" s="210">
        <f t="shared" si="70"/>
        <v>42781</v>
      </c>
      <c r="R65" s="192">
        <f t="shared" si="70"/>
        <v>42782</v>
      </c>
      <c r="S65" s="186">
        <f t="shared" si="70"/>
        <v>42783</v>
      </c>
      <c r="T65" s="179"/>
      <c r="AH65" s="170"/>
      <c r="AI65" s="170"/>
      <c r="AJ65" s="170"/>
      <c r="AK65" s="170"/>
      <c r="AR65" s="3">
        <f>COUNTIF(祝祭日!$C$5:$C$61,C65)</f>
        <v>0</v>
      </c>
      <c r="AS65" s="3">
        <f>COUNTIF(祝祭日!$C$5:$C$61,D65)</f>
        <v>0</v>
      </c>
      <c r="AT65" s="3">
        <f>COUNTIF(祝祭日!$C$5:$C$61,E65)</f>
        <v>0</v>
      </c>
      <c r="AU65" s="3">
        <f>COUNTIF(祝祭日!$C$5:$C$61,F65)</f>
        <v>0</v>
      </c>
      <c r="AV65" s="3">
        <f>COUNTIF(祝祭日!$C$5:$C$61,G65)</f>
        <v>0</v>
      </c>
      <c r="AW65" s="3">
        <f>COUNTIF(祝祭日!$C$5:$C$61,H65)</f>
        <v>0</v>
      </c>
      <c r="AX65" s="3">
        <f>COUNTIF(祝祭日!$C$5:$C$61,I65)</f>
        <v>0</v>
      </c>
      <c r="AY65" s="3">
        <f>COUNTIF(祝祭日!$C$5:$C$61,J65)</f>
        <v>0</v>
      </c>
      <c r="AZ65" s="3">
        <f>COUNTIF(祝祭日!$C$5:$C$61,K65)</f>
        <v>0</v>
      </c>
      <c r="BA65" s="3">
        <f>COUNTIF(祝祭日!$C$5:$C$61,L65)</f>
        <v>0</v>
      </c>
      <c r="BB65" s="3">
        <f>COUNTIF(祝祭日!$C$5:$C$61,M65)</f>
        <v>1</v>
      </c>
      <c r="BC65" s="3">
        <f>COUNTIF(祝祭日!$C$5:$C$61,N65)</f>
        <v>0</v>
      </c>
      <c r="BD65" s="3">
        <f>COUNTIF(祝祭日!$C$5:$C$61,O65)</f>
        <v>0</v>
      </c>
      <c r="BE65" s="3">
        <f>COUNTIF(祝祭日!$C$5:$C$61,P65)</f>
        <v>0</v>
      </c>
      <c r="BF65" s="3">
        <f>COUNTIF(祝祭日!$C$5:$C$61,Q65)</f>
        <v>0</v>
      </c>
      <c r="BG65" s="3">
        <f>COUNTIF(祝祭日!$C$5:$C$61,R65)</f>
        <v>0</v>
      </c>
      <c r="BH65" s="3">
        <f>COUNTIF(祝祭日!$C$5:$C$61,S65)</f>
        <v>0</v>
      </c>
      <c r="BI65" s="3">
        <f>COUNTIF(祝祭日!$C$5:$C$61,C68)</f>
        <v>0</v>
      </c>
      <c r="BJ65" s="3">
        <f>COUNTIF(祝祭日!$C$5:$C$61,D68)</f>
        <v>0</v>
      </c>
      <c r="BK65" s="3">
        <f>COUNTIF(祝祭日!$C$5:$C$61,E68)</f>
        <v>0</v>
      </c>
      <c r="BL65" s="3">
        <f>COUNTIF(祝祭日!$C$5:$C$61,F68)</f>
        <v>0</v>
      </c>
      <c r="BM65" s="3">
        <f>COUNTIF(祝祭日!$C$5:$C$61,G68)</f>
        <v>0</v>
      </c>
      <c r="BN65" s="3">
        <f>COUNTIF(祝祭日!$C$5:$C$61,H68)</f>
        <v>0</v>
      </c>
      <c r="BO65" s="3">
        <f>COUNTIF(祝祭日!$C$5:$C$61,I68)</f>
        <v>0</v>
      </c>
      <c r="BP65" s="3">
        <f>COUNTIF(祝祭日!$C$5:$C$61,J68)</f>
        <v>0</v>
      </c>
      <c r="BQ65" s="3">
        <f>COUNTIF(祝祭日!$C$5:$C$61,K68)</f>
        <v>0</v>
      </c>
      <c r="BR65" s="3">
        <f>COUNTIF(祝祭日!$C$5:$C$61,L68)</f>
        <v>0</v>
      </c>
      <c r="BS65" s="3">
        <f>COUNTIF(祝祭日!$C$5:$C$61,M68)</f>
        <v>0</v>
      </c>
      <c r="BT65" s="64">
        <f>COUNTIF(祝祭日!$C$5:$C$61,DATE(AU2+1,2,29))</f>
        <v>0</v>
      </c>
      <c r="BU65" s="40"/>
      <c r="BV65" s="43"/>
    </row>
    <row r="66" spans="1:74" ht="14.25" customHeight="1">
      <c r="A66" s="245">
        <v>2</v>
      </c>
      <c r="B66" s="271" t="s">
        <v>2</v>
      </c>
      <c r="C66" s="200">
        <f t="shared" ref="C66:S66" si="71">C65</f>
        <v>42767</v>
      </c>
      <c r="D66" s="200">
        <f t="shared" si="71"/>
        <v>42768</v>
      </c>
      <c r="E66" s="200">
        <f t="shared" si="71"/>
        <v>42769</v>
      </c>
      <c r="F66" s="200">
        <f t="shared" si="71"/>
        <v>42770</v>
      </c>
      <c r="G66" s="200">
        <f t="shared" si="71"/>
        <v>42771</v>
      </c>
      <c r="H66" s="200">
        <f t="shared" si="71"/>
        <v>42772</v>
      </c>
      <c r="I66" s="200">
        <f t="shared" si="71"/>
        <v>42773</v>
      </c>
      <c r="J66" s="200">
        <f t="shared" si="71"/>
        <v>42774</v>
      </c>
      <c r="K66" s="200">
        <f t="shared" si="71"/>
        <v>42775</v>
      </c>
      <c r="L66" s="200">
        <f t="shared" si="71"/>
        <v>42776</v>
      </c>
      <c r="M66" s="200">
        <f t="shared" si="71"/>
        <v>42777</v>
      </c>
      <c r="N66" s="200">
        <f t="shared" si="71"/>
        <v>42778</v>
      </c>
      <c r="O66" s="200">
        <f t="shared" si="71"/>
        <v>42779</v>
      </c>
      <c r="P66" s="202">
        <f t="shared" si="71"/>
        <v>42780</v>
      </c>
      <c r="Q66" s="214">
        <f t="shared" si="71"/>
        <v>42781</v>
      </c>
      <c r="R66" s="200">
        <f t="shared" si="71"/>
        <v>42782</v>
      </c>
      <c r="S66" s="187">
        <f t="shared" si="71"/>
        <v>42783</v>
      </c>
      <c r="T66" s="179"/>
      <c r="AH66" s="170"/>
      <c r="AI66" s="170"/>
      <c r="AJ66" s="170"/>
      <c r="AK66" s="170"/>
      <c r="AO66" s="4"/>
      <c r="AP66" s="4"/>
      <c r="AR66" s="3">
        <f>IF(AR65&gt;0,8,IF(COUNTIF(memo!$T$9:$T$44,C65)&gt;0,0.5,WEEKDAY(C65,2)))</f>
        <v>3</v>
      </c>
      <c r="AS66" s="3">
        <f>IF(AS65&gt;0,8,IF(COUNTIF(memo!$T$9:$T$44,D65)&gt;0,0.5,WEEKDAY(D65,2)))</f>
        <v>4</v>
      </c>
      <c r="AT66" s="3">
        <f>IF(AT65&gt;0,8,IF(COUNTIF(memo!$T$9:$T$44,E65)&gt;0,0.5,WEEKDAY(E65,2)))</f>
        <v>5</v>
      </c>
      <c r="AU66" s="3">
        <f>IF(AU65&gt;0,8,IF(COUNTIF(memo!$T$9:$T$44,F65)&gt;0,0.5,WEEKDAY(F65,2)))</f>
        <v>6</v>
      </c>
      <c r="AV66" s="3">
        <f>IF(AV65&gt;0,8,IF(COUNTIF(memo!$T$9:$T$44,G65)&gt;0,0.5,WEEKDAY(G65,2)))</f>
        <v>7</v>
      </c>
      <c r="AW66" s="3">
        <f>IF(AW65&gt;0,8,IF(COUNTIF(memo!$T$9:$T$44,H65)&gt;0,0.5,WEEKDAY(H65,2)))</f>
        <v>1</v>
      </c>
      <c r="AX66" s="3">
        <f>IF(AX65&gt;0,8,IF(COUNTIF(memo!$T$9:$T$44,I65)&gt;0,0.5,WEEKDAY(I65,2)))</f>
        <v>2</v>
      </c>
      <c r="AY66" s="3">
        <f>IF(AY65&gt;0,8,IF(COUNTIF(memo!$T$9:$T$44,J65)&gt;0,0.5,WEEKDAY(J65,2)))</f>
        <v>3</v>
      </c>
      <c r="AZ66" s="3">
        <f>IF(AZ65&gt;0,8,IF(COUNTIF(memo!$T$9:$T$44,K65)&gt;0,0.5,WEEKDAY(K65,2)))</f>
        <v>4</v>
      </c>
      <c r="BA66" s="3">
        <f>IF(BA65&gt;0,8,IF(COUNTIF(memo!$T$9:$T$44,L65)&gt;0,0.5,WEEKDAY(L65,2)))</f>
        <v>5</v>
      </c>
      <c r="BB66" s="3">
        <f>IF(BB65&gt;0,8,IF(COUNTIF(memo!$T$9:$T$44,M65)&gt;0,0.5,WEEKDAY(M65,2)))</f>
        <v>8</v>
      </c>
      <c r="BC66" s="3">
        <f>IF(BC65&gt;0,8,IF(COUNTIF(memo!$T$9:$T$44,N65)&gt;0,0.5,WEEKDAY(N65,2)))</f>
        <v>7</v>
      </c>
      <c r="BD66" s="3">
        <f>IF(BD65&gt;0,8,IF(COUNTIF(memo!$T$9:$T$44,O65)&gt;0,0.5,WEEKDAY(O65,2)))</f>
        <v>1</v>
      </c>
      <c r="BE66" s="3">
        <f>IF(BE65&gt;0,8,IF(COUNTIF(memo!$T$9:$T$44,P65)&gt;0,0.5,WEEKDAY(P65,2)))</f>
        <v>2</v>
      </c>
      <c r="BF66" s="3">
        <f>IF(BF65&gt;0,8,IF(COUNTIF(memo!$T$9:$T$44,Q65)&gt;0,0.5,WEEKDAY(Q65,2)))</f>
        <v>3</v>
      </c>
      <c r="BG66" s="3">
        <f>IF(BG65&gt;0,8,IF(COUNTIF(memo!$T$9:$T$44,R65)&gt;0,0.5,WEEKDAY(R65,2)))</f>
        <v>4</v>
      </c>
      <c r="BH66" s="3">
        <f>IF(BH65&gt;0,8,IF(COUNTIF(memo!$T$9:$T$44,S65)&gt;0,0.5,WEEKDAY(S65,2)))</f>
        <v>5</v>
      </c>
      <c r="BI66" s="3">
        <f>IF(BI65&gt;0,8,IF(COUNTIF(memo!$T$9:$T$44,C68)&gt;0,0.5,WEEKDAY(C68,2)))</f>
        <v>6</v>
      </c>
      <c r="BJ66" s="3">
        <f>IF(BJ65&gt;0,8,IF(COUNTIF(memo!$T$9:$T$44,D68)&gt;0,0.5,WEEKDAY(D68,2)))</f>
        <v>7</v>
      </c>
      <c r="BK66" s="3">
        <f>IF(BK65&gt;0,8,IF(COUNTIF(memo!$T$9:$T$44,E68)&gt;0,0.5,WEEKDAY(E68,2)))</f>
        <v>1</v>
      </c>
      <c r="BL66" s="3">
        <f>IF(BL65&gt;0,8,IF(COUNTIF(memo!$T$9:$T$44,F68)&gt;0,0.5,WEEKDAY(F68,2)))</f>
        <v>2</v>
      </c>
      <c r="BM66" s="3">
        <f>IF(BM65&gt;0,8,IF(COUNTIF(memo!$T$9:$T$44,G68)&gt;0,0.5,WEEKDAY(G68,2)))</f>
        <v>3</v>
      </c>
      <c r="BN66" s="3">
        <f>IF(BN65&gt;0,8,IF(COUNTIF(memo!$T$9:$T$44,H68)&gt;0,0.5,WEEKDAY(H68,2)))</f>
        <v>4</v>
      </c>
      <c r="BO66" s="3">
        <f>IF(BO65&gt;0,8,IF(COUNTIF(memo!$T$9:$T$44,I68)&gt;0,0.5,WEEKDAY(I68,2)))</f>
        <v>5</v>
      </c>
      <c r="BP66" s="3">
        <f>IF(BP65&gt;0,8,IF(COUNTIF(memo!$T$9:$T$44,J68)&gt;0,0.5,WEEKDAY(J68,2)))</f>
        <v>6</v>
      </c>
      <c r="BQ66" s="3">
        <f>IF(BQ65&gt;0,8,IF(COUNTIF(memo!$T$9:$T$44,K68)&gt;0,0.5,WEEKDAY(K68,2)))</f>
        <v>7</v>
      </c>
      <c r="BR66" s="3">
        <f>IF(BR65&gt;0,8,IF(COUNTIF(memo!$T$9:$T$44,L68)&gt;0,0.5,WEEKDAY(L68,2)))</f>
        <v>1</v>
      </c>
      <c r="BS66" s="3">
        <f>IF(BS65&gt;0,8,IF(COUNTIF(memo!$T$9:$T$44,M68)&gt;0,0.5,WEEKDAY(M68,2)))</f>
        <v>2</v>
      </c>
      <c r="BT66" s="240" t="str">
        <f>IF(N68="","",IF(BT65&gt;0,8,IF(COUNTIF(memo!$T$9:$T$44,N68)&gt;0,0.5,WEEKDAY(DATE(AU34+1,2,29),2))))</f>
        <v/>
      </c>
      <c r="BU66" s="40"/>
      <c r="BV66" s="42"/>
    </row>
    <row r="67" spans="1:74" ht="37.5" customHeight="1" thickBot="1">
      <c r="A67" s="245"/>
      <c r="B67" s="271"/>
      <c r="C67" s="197" t="str">
        <f>IF(AR67="","",AR67)</f>
        <v/>
      </c>
      <c r="D67" s="197" t="str">
        <f t="shared" ref="D67:S67" si="72">IF(AS67="","",AS67)</f>
        <v/>
      </c>
      <c r="E67" s="197" t="str">
        <f t="shared" si="72"/>
        <v/>
      </c>
      <c r="F67" s="197" t="str">
        <f t="shared" si="72"/>
        <v>＼</v>
      </c>
      <c r="G67" s="197" t="str">
        <f t="shared" si="72"/>
        <v>＼</v>
      </c>
      <c r="H67" s="197" t="str">
        <f t="shared" si="72"/>
        <v/>
      </c>
      <c r="I67" s="197" t="str">
        <f t="shared" si="72"/>
        <v/>
      </c>
      <c r="J67" s="197" t="str">
        <f t="shared" si="72"/>
        <v/>
      </c>
      <c r="K67" s="197" t="str">
        <f t="shared" si="72"/>
        <v/>
      </c>
      <c r="L67" s="197" t="str">
        <f t="shared" si="72"/>
        <v/>
      </c>
      <c r="M67" s="197" t="str">
        <f t="shared" si="72"/>
        <v>＼</v>
      </c>
      <c r="N67" s="197" t="str">
        <f t="shared" si="72"/>
        <v>＼</v>
      </c>
      <c r="O67" s="197" t="str">
        <f t="shared" si="72"/>
        <v/>
      </c>
      <c r="P67" s="198" t="str">
        <f t="shared" si="72"/>
        <v/>
      </c>
      <c r="Q67" s="213" t="str">
        <f t="shared" si="72"/>
        <v/>
      </c>
      <c r="R67" s="197" t="str">
        <f t="shared" si="72"/>
        <v/>
      </c>
      <c r="S67" s="185" t="str">
        <f t="shared" si="72"/>
        <v/>
      </c>
      <c r="T67" s="180"/>
      <c r="AH67" s="169"/>
      <c r="AI67" s="169"/>
      <c r="AJ67" s="169"/>
      <c r="AK67" s="169"/>
      <c r="AO67" s="4"/>
      <c r="AP67" s="4"/>
      <c r="AR67" s="3" t="str">
        <f>IF(OR(AR66=6,AR66=7,AR66=8),"＼","")</f>
        <v/>
      </c>
      <c r="AS67" s="3" t="str">
        <f t="shared" ref="AS67:BS67" si="73">IF(OR(AS66=6,AS66=7,AS66=8),"＼","")</f>
        <v/>
      </c>
      <c r="AT67" s="3" t="str">
        <f t="shared" si="73"/>
        <v/>
      </c>
      <c r="AU67" s="3" t="str">
        <f t="shared" si="73"/>
        <v>＼</v>
      </c>
      <c r="AV67" s="3" t="str">
        <f t="shared" si="73"/>
        <v>＼</v>
      </c>
      <c r="AW67" s="3" t="str">
        <f t="shared" si="73"/>
        <v/>
      </c>
      <c r="AX67" s="3" t="str">
        <f t="shared" si="73"/>
        <v/>
      </c>
      <c r="AY67" s="3" t="str">
        <f t="shared" si="73"/>
        <v/>
      </c>
      <c r="AZ67" s="3" t="str">
        <f t="shared" si="73"/>
        <v/>
      </c>
      <c r="BA67" s="3" t="str">
        <f t="shared" si="73"/>
        <v/>
      </c>
      <c r="BB67" s="3" t="str">
        <f t="shared" si="73"/>
        <v>＼</v>
      </c>
      <c r="BC67" s="3" t="str">
        <f t="shared" si="73"/>
        <v>＼</v>
      </c>
      <c r="BD67" s="3" t="str">
        <f t="shared" si="73"/>
        <v/>
      </c>
      <c r="BE67" s="3" t="str">
        <f t="shared" si="73"/>
        <v/>
      </c>
      <c r="BF67" s="3" t="str">
        <f t="shared" si="73"/>
        <v/>
      </c>
      <c r="BG67" s="3" t="str">
        <f t="shared" si="73"/>
        <v/>
      </c>
      <c r="BH67" s="3" t="str">
        <f t="shared" si="73"/>
        <v/>
      </c>
      <c r="BI67" s="3" t="str">
        <f t="shared" si="73"/>
        <v>＼</v>
      </c>
      <c r="BJ67" s="3" t="str">
        <f t="shared" si="73"/>
        <v>＼</v>
      </c>
      <c r="BK67" s="3" t="str">
        <f t="shared" si="73"/>
        <v/>
      </c>
      <c r="BL67" s="3" t="str">
        <f t="shared" si="73"/>
        <v/>
      </c>
      <c r="BM67" s="3" t="str">
        <f t="shared" si="73"/>
        <v/>
      </c>
      <c r="BN67" s="3" t="str">
        <f t="shared" si="73"/>
        <v/>
      </c>
      <c r="BO67" s="3" t="str">
        <f t="shared" si="73"/>
        <v/>
      </c>
      <c r="BP67" s="3" t="str">
        <f t="shared" si="73"/>
        <v>＼</v>
      </c>
      <c r="BQ67" s="3" t="str">
        <f t="shared" si="73"/>
        <v>＼</v>
      </c>
      <c r="BR67" s="3" t="str">
        <f t="shared" si="73"/>
        <v/>
      </c>
      <c r="BS67" s="3" t="str">
        <f t="shared" si="73"/>
        <v/>
      </c>
      <c r="BT67" s="3" t="str">
        <f>IF(N68="","",IF(OR(BT66=6,BT66=7,BT66=8),"＼",""))</f>
        <v/>
      </c>
    </row>
    <row r="68" spans="1:74" ht="14.25" customHeight="1">
      <c r="A68" s="159"/>
      <c r="B68" s="168"/>
      <c r="C68" s="207">
        <f>S65+1</f>
        <v>42784</v>
      </c>
      <c r="D68" s="207">
        <f t="shared" ref="D68:M68" si="74">C68+1</f>
        <v>42785</v>
      </c>
      <c r="E68" s="207">
        <f t="shared" si="74"/>
        <v>42786</v>
      </c>
      <c r="F68" s="207">
        <f t="shared" si="74"/>
        <v>42787</v>
      </c>
      <c r="G68" s="207">
        <f t="shared" si="74"/>
        <v>42788</v>
      </c>
      <c r="H68" s="207">
        <f t="shared" si="74"/>
        <v>42789</v>
      </c>
      <c r="I68" s="207">
        <f t="shared" si="74"/>
        <v>42790</v>
      </c>
      <c r="J68" s="207">
        <f t="shared" si="74"/>
        <v>42791</v>
      </c>
      <c r="K68" s="207">
        <f t="shared" si="74"/>
        <v>42792</v>
      </c>
      <c r="L68" s="207">
        <f t="shared" si="74"/>
        <v>42793</v>
      </c>
      <c r="M68" s="207">
        <f t="shared" si="74"/>
        <v>42794</v>
      </c>
      <c r="N68" s="189" t="str">
        <f>IF(BT75=9,"",BT76)</f>
        <v/>
      </c>
      <c r="O68" s="25"/>
      <c r="P68" s="226"/>
      <c r="Q68" s="264" t="s">
        <v>4</v>
      </c>
      <c r="R68" s="265" t="s">
        <v>158</v>
      </c>
      <c r="S68" s="266" t="s">
        <v>6</v>
      </c>
      <c r="T68" s="267" t="s">
        <v>7</v>
      </c>
      <c r="U68" s="167"/>
      <c r="V68" s="167"/>
      <c r="W68" s="167"/>
      <c r="X68" s="167"/>
      <c r="Y68" s="167"/>
      <c r="Z68" s="167"/>
      <c r="AA68" s="167"/>
      <c r="AB68" s="167"/>
      <c r="AC68" s="167"/>
      <c r="AD68" s="167"/>
      <c r="AE68" s="167"/>
      <c r="AF68" s="167"/>
      <c r="AG68" s="167"/>
      <c r="AH68" s="169"/>
      <c r="AI68" s="169"/>
      <c r="AJ68" s="169"/>
      <c r="AK68" s="169"/>
      <c r="AO68" s="4"/>
      <c r="AP68" s="4"/>
    </row>
    <row r="69" spans="1:74" ht="14.25" customHeight="1">
      <c r="A69" s="159"/>
      <c r="B69" s="168"/>
      <c r="C69" s="200">
        <f t="shared" ref="C69:M69" si="75">C68</f>
        <v>42784</v>
      </c>
      <c r="D69" s="200">
        <f t="shared" si="75"/>
        <v>42785</v>
      </c>
      <c r="E69" s="200">
        <f t="shared" si="75"/>
        <v>42786</v>
      </c>
      <c r="F69" s="200">
        <f t="shared" si="75"/>
        <v>42787</v>
      </c>
      <c r="G69" s="200">
        <f t="shared" si="75"/>
        <v>42788</v>
      </c>
      <c r="H69" s="200">
        <f t="shared" si="75"/>
        <v>42789</v>
      </c>
      <c r="I69" s="200">
        <f t="shared" si="75"/>
        <v>42790</v>
      </c>
      <c r="J69" s="200">
        <f t="shared" si="75"/>
        <v>42791</v>
      </c>
      <c r="K69" s="200">
        <f t="shared" si="75"/>
        <v>42792</v>
      </c>
      <c r="L69" s="200">
        <f t="shared" si="75"/>
        <v>42793</v>
      </c>
      <c r="M69" s="200">
        <f t="shared" si="75"/>
        <v>42794</v>
      </c>
      <c r="N69" s="34" t="str">
        <f>IF(N68="","",WEEKDAY(BT76))</f>
        <v/>
      </c>
      <c r="O69" s="190"/>
      <c r="P69" s="224"/>
      <c r="Q69" s="264"/>
      <c r="R69" s="265"/>
      <c r="S69" s="266"/>
      <c r="T69" s="268"/>
      <c r="U69" s="167"/>
      <c r="V69" s="167"/>
      <c r="W69" s="167"/>
      <c r="X69" s="167"/>
      <c r="Y69" s="167"/>
      <c r="Z69" s="167"/>
      <c r="AA69" s="167"/>
      <c r="AB69" s="167"/>
      <c r="AC69" s="167"/>
      <c r="AD69" s="167"/>
      <c r="AE69" s="167"/>
      <c r="AF69" s="167"/>
      <c r="AG69" s="167"/>
      <c r="AH69" s="169"/>
      <c r="AI69" s="169"/>
      <c r="AJ69" s="169"/>
      <c r="AK69" s="169"/>
      <c r="AO69" s="4"/>
      <c r="AP69" s="4"/>
    </row>
    <row r="70" spans="1:74" ht="37.5" customHeight="1" thickBot="1">
      <c r="A70" s="160"/>
      <c r="B70" s="173"/>
      <c r="C70" s="203" t="str">
        <f t="shared" ref="C70:M70" si="76">IF(BI67="","",BI67)</f>
        <v>＼</v>
      </c>
      <c r="D70" s="203" t="str">
        <f t="shared" si="76"/>
        <v>＼</v>
      </c>
      <c r="E70" s="203" t="str">
        <f t="shared" si="76"/>
        <v/>
      </c>
      <c r="F70" s="203" t="str">
        <f t="shared" si="76"/>
        <v/>
      </c>
      <c r="G70" s="203" t="str">
        <f t="shared" si="76"/>
        <v/>
      </c>
      <c r="H70" s="203" t="str">
        <f t="shared" si="76"/>
        <v/>
      </c>
      <c r="I70" s="203" t="str">
        <f t="shared" si="76"/>
        <v/>
      </c>
      <c r="J70" s="203" t="str">
        <f t="shared" si="76"/>
        <v>＼</v>
      </c>
      <c r="K70" s="203" t="str">
        <f t="shared" si="76"/>
        <v>＼</v>
      </c>
      <c r="L70" s="203" t="str">
        <f t="shared" si="76"/>
        <v/>
      </c>
      <c r="M70" s="203" t="str">
        <f t="shared" si="76"/>
        <v/>
      </c>
      <c r="N70" s="174" t="str">
        <f>IF(AND(BT67="",N68=""),"",BT67)</f>
        <v/>
      </c>
      <c r="O70" s="191" t="str">
        <f>IF(BU67="","",BU67)</f>
        <v/>
      </c>
      <c r="P70" s="222" t="str">
        <f>IF(BV67="","",BV67)</f>
        <v/>
      </c>
      <c r="Q70" s="212"/>
      <c r="R70" s="78"/>
      <c r="S70" s="78"/>
      <c r="T70" s="181"/>
      <c r="U70" s="167"/>
      <c r="V70" s="167"/>
      <c r="W70" s="167"/>
      <c r="X70" s="167"/>
      <c r="Y70" s="167"/>
      <c r="Z70" s="167"/>
      <c r="AA70" s="167"/>
      <c r="AB70" s="167"/>
      <c r="AC70" s="167"/>
      <c r="AD70" s="167"/>
      <c r="AE70" s="167"/>
      <c r="AF70" s="167"/>
      <c r="AG70" s="167"/>
      <c r="AH70" s="169"/>
      <c r="AI70" s="169"/>
      <c r="AJ70" s="169"/>
      <c r="AK70" s="169"/>
      <c r="AO70" s="4"/>
      <c r="AP70" s="4"/>
    </row>
    <row r="71" spans="1:74" ht="14.25" customHeight="1">
      <c r="A71" s="175"/>
      <c r="B71" s="172"/>
      <c r="C71" s="192">
        <f>DATE($AU$2+1,A72,1)</f>
        <v>42795</v>
      </c>
      <c r="D71" s="192">
        <f t="shared" ref="D71:S71" si="77">C71+1</f>
        <v>42796</v>
      </c>
      <c r="E71" s="192">
        <f t="shared" si="77"/>
        <v>42797</v>
      </c>
      <c r="F71" s="192">
        <f t="shared" si="77"/>
        <v>42798</v>
      </c>
      <c r="G71" s="192">
        <f t="shared" si="77"/>
        <v>42799</v>
      </c>
      <c r="H71" s="192">
        <f t="shared" si="77"/>
        <v>42800</v>
      </c>
      <c r="I71" s="192">
        <f t="shared" si="77"/>
        <v>42801</v>
      </c>
      <c r="J71" s="192">
        <f t="shared" si="77"/>
        <v>42802</v>
      </c>
      <c r="K71" s="192">
        <f t="shared" si="77"/>
        <v>42803</v>
      </c>
      <c r="L71" s="192">
        <f t="shared" si="77"/>
        <v>42804</v>
      </c>
      <c r="M71" s="192">
        <f t="shared" si="77"/>
        <v>42805</v>
      </c>
      <c r="N71" s="192">
        <f t="shared" si="77"/>
        <v>42806</v>
      </c>
      <c r="O71" s="192">
        <f t="shared" si="77"/>
        <v>42807</v>
      </c>
      <c r="P71" s="193">
        <f t="shared" si="77"/>
        <v>42808</v>
      </c>
      <c r="Q71" s="210">
        <f t="shared" si="77"/>
        <v>42809</v>
      </c>
      <c r="R71" s="192">
        <f t="shared" si="77"/>
        <v>42810</v>
      </c>
      <c r="S71" s="186">
        <f t="shared" si="77"/>
        <v>42811</v>
      </c>
      <c r="T71" s="179"/>
      <c r="AH71" s="170"/>
      <c r="AI71" s="170"/>
      <c r="AJ71" s="170"/>
      <c r="AK71" s="170"/>
      <c r="AR71" s="3">
        <f>COUNTIF(祝祭日!$C$5:$C$61,C71)</f>
        <v>0</v>
      </c>
      <c r="AS71" s="3">
        <f>COUNTIF(祝祭日!$C$5:$C$61,D71)</f>
        <v>0</v>
      </c>
      <c r="AT71" s="3">
        <f>COUNTIF(祝祭日!$C$5:$C$61,E71)</f>
        <v>0</v>
      </c>
      <c r="AU71" s="3">
        <f>COUNTIF(祝祭日!$C$5:$C$61,F71)</f>
        <v>0</v>
      </c>
      <c r="AV71" s="3">
        <f>COUNTIF(祝祭日!$C$5:$C$61,G71)</f>
        <v>0</v>
      </c>
      <c r="AW71" s="3">
        <f>COUNTIF(祝祭日!$C$5:$C$61,H71)</f>
        <v>0</v>
      </c>
      <c r="AX71" s="3">
        <f>COUNTIF(祝祭日!$C$5:$C$61,I71)</f>
        <v>0</v>
      </c>
      <c r="AY71" s="3">
        <f>COUNTIF(祝祭日!$C$5:$C$61,J71)</f>
        <v>0</v>
      </c>
      <c r="AZ71" s="3">
        <f>COUNTIF(祝祭日!$C$5:$C$61,K71)</f>
        <v>0</v>
      </c>
      <c r="BA71" s="3">
        <f>COUNTIF(祝祭日!$C$5:$C$61,L71)</f>
        <v>0</v>
      </c>
      <c r="BB71" s="3">
        <f>COUNTIF(祝祭日!$C$5:$C$61,M71)</f>
        <v>0</v>
      </c>
      <c r="BC71" s="3">
        <f>COUNTIF(祝祭日!$C$5:$C$61,N71)</f>
        <v>0</v>
      </c>
      <c r="BD71" s="3">
        <f>COUNTIF(祝祭日!$C$5:$C$61,O71)</f>
        <v>0</v>
      </c>
      <c r="BE71" s="3">
        <f>COUNTIF(祝祭日!$C$5:$C$61,P71)</f>
        <v>0</v>
      </c>
      <c r="BF71" s="3">
        <f>COUNTIF(祝祭日!$C$5:$C$61,Q71)</f>
        <v>0</v>
      </c>
      <c r="BG71" s="3">
        <f>COUNTIF(祝祭日!$C$5:$C$61,R71)</f>
        <v>0</v>
      </c>
      <c r="BH71" s="3">
        <f>COUNTIF(祝祭日!$C$5:$C$61,S71)</f>
        <v>0</v>
      </c>
      <c r="BI71" s="3">
        <f>COUNTIF(祝祭日!$C$5:$C$61,C74)</f>
        <v>0</v>
      </c>
      <c r="BJ71" s="3">
        <f>COUNTIF(祝祭日!$C$5:$C$61,D74)</f>
        <v>0</v>
      </c>
      <c r="BK71" s="3">
        <f>COUNTIF(祝祭日!$C$5:$C$61,E74)</f>
        <v>1</v>
      </c>
      <c r="BL71" s="3">
        <f>COUNTIF(祝祭日!$C$5:$C$61,F74)</f>
        <v>0</v>
      </c>
      <c r="BM71" s="3">
        <f>COUNTIF(祝祭日!$C$5:$C$61,G74)</f>
        <v>0</v>
      </c>
      <c r="BN71" s="3">
        <f>COUNTIF(祝祭日!$C$5:$C$61,H74)</f>
        <v>0</v>
      </c>
      <c r="BO71" s="3">
        <f>COUNTIF(祝祭日!$C$5:$C$61,I74)</f>
        <v>0</v>
      </c>
      <c r="BP71" s="3">
        <f>COUNTIF(祝祭日!$C$5:$C$61,J74)</f>
        <v>0</v>
      </c>
      <c r="BQ71" s="3">
        <f>COUNTIF(祝祭日!$C$5:$C$61,K74)</f>
        <v>0</v>
      </c>
      <c r="BR71" s="3">
        <f>COUNTIF(祝祭日!$C$5:$C$61,L74)</f>
        <v>0</v>
      </c>
      <c r="BS71" s="3">
        <f>COUNTIF(祝祭日!$C$5:$C$61,M74)</f>
        <v>0</v>
      </c>
      <c r="BT71" s="3">
        <f>COUNTIF(祝祭日!$C$5:$C$61,N74)</f>
        <v>0</v>
      </c>
      <c r="BU71" s="3">
        <f>COUNTIF(祝祭日!$C$5:$C$61,O74)</f>
        <v>0</v>
      </c>
      <c r="BV71" s="3">
        <f>COUNTIF(祝祭日!$C$5:$C$61,P74)</f>
        <v>0</v>
      </c>
    </row>
    <row r="72" spans="1:74" ht="14.25" customHeight="1">
      <c r="A72" s="245">
        <v>3</v>
      </c>
      <c r="B72" s="271" t="s">
        <v>2</v>
      </c>
      <c r="C72" s="200">
        <f t="shared" ref="C72:S72" si="78">C71</f>
        <v>42795</v>
      </c>
      <c r="D72" s="200">
        <f t="shared" si="78"/>
        <v>42796</v>
      </c>
      <c r="E72" s="200">
        <f>E71</f>
        <v>42797</v>
      </c>
      <c r="F72" s="200">
        <f t="shared" si="78"/>
        <v>42798</v>
      </c>
      <c r="G72" s="200">
        <f t="shared" si="78"/>
        <v>42799</v>
      </c>
      <c r="H72" s="200">
        <f t="shared" si="78"/>
        <v>42800</v>
      </c>
      <c r="I72" s="200">
        <f t="shared" si="78"/>
        <v>42801</v>
      </c>
      <c r="J72" s="200">
        <f t="shared" si="78"/>
        <v>42802</v>
      </c>
      <c r="K72" s="200">
        <f t="shared" si="78"/>
        <v>42803</v>
      </c>
      <c r="L72" s="200">
        <f t="shared" si="78"/>
        <v>42804</v>
      </c>
      <c r="M72" s="200">
        <f t="shared" si="78"/>
        <v>42805</v>
      </c>
      <c r="N72" s="200">
        <f t="shared" si="78"/>
        <v>42806</v>
      </c>
      <c r="O72" s="200">
        <f t="shared" si="78"/>
        <v>42807</v>
      </c>
      <c r="P72" s="202">
        <f t="shared" si="78"/>
        <v>42808</v>
      </c>
      <c r="Q72" s="214">
        <f t="shared" si="78"/>
        <v>42809</v>
      </c>
      <c r="R72" s="200">
        <f t="shared" si="78"/>
        <v>42810</v>
      </c>
      <c r="S72" s="187">
        <f t="shared" si="78"/>
        <v>42811</v>
      </c>
      <c r="T72" s="179"/>
      <c r="AH72" s="170"/>
      <c r="AI72" s="170"/>
      <c r="AJ72" s="170"/>
      <c r="AK72" s="170"/>
      <c r="AO72" s="4"/>
      <c r="AP72" s="4"/>
      <c r="AR72" s="3">
        <f>IF(AR71&gt;0,8,IF(COUNTIF(memo!$T$9:$T$44,C71)&gt;0,0.5,WEEKDAY(C71,2)))</f>
        <v>3</v>
      </c>
      <c r="AS72" s="3">
        <f>IF(AS71&gt;0,8,IF(COUNTIF(memo!$T$9:$T$44,D71)&gt;0,0.5,WEEKDAY(D71,2)))</f>
        <v>4</v>
      </c>
      <c r="AT72" s="3">
        <f>IF(AT71&gt;0,8,IF(COUNTIF(memo!$T$9:$T$44,E71)&gt;0,0.5,WEEKDAY(E71,2)))</f>
        <v>5</v>
      </c>
      <c r="AU72" s="3">
        <f>IF(AU71&gt;0,8,IF(COUNTIF(memo!$T$9:$T$44,F71)&gt;0,0.5,WEEKDAY(F71,2)))</f>
        <v>6</v>
      </c>
      <c r="AV72" s="3">
        <f>IF(AV71&gt;0,8,IF(COUNTIF(memo!$T$9:$T$44,G71)&gt;0,0.5,WEEKDAY(G71,2)))</f>
        <v>7</v>
      </c>
      <c r="AW72" s="3">
        <f>IF(AW71&gt;0,8,IF(COUNTIF(memo!$T$9:$T$44,H71)&gt;0,0.5,WEEKDAY(H71,2)))</f>
        <v>1</v>
      </c>
      <c r="AX72" s="3">
        <f>IF(AX71&gt;0,8,IF(COUNTIF(memo!$T$9:$T$44,I71)&gt;0,0.5,WEEKDAY(I71,2)))</f>
        <v>2</v>
      </c>
      <c r="AY72" s="3">
        <f>IF(AY71&gt;0,8,IF(COUNTIF(memo!$T$9:$T$44,J71)&gt;0,0.5,WEEKDAY(J71,2)))</f>
        <v>3</v>
      </c>
      <c r="AZ72" s="3">
        <f>IF(AZ71&gt;0,8,IF(COUNTIF(memo!$T$9:$T$44,K71)&gt;0,0.5,WEEKDAY(K71,2)))</f>
        <v>4</v>
      </c>
      <c r="BA72" s="3">
        <f>IF(BA71&gt;0,8,IF(COUNTIF(memo!$T$9:$T$44,L71)&gt;0,0.5,WEEKDAY(L71,2)))</f>
        <v>5</v>
      </c>
      <c r="BB72" s="3">
        <f>IF(BB71&gt;0,8,IF(COUNTIF(memo!$T$9:$T$44,M71)&gt;0,0.5,WEEKDAY(M71,2)))</f>
        <v>6</v>
      </c>
      <c r="BC72" s="3">
        <f>IF(BC71&gt;0,8,IF(COUNTIF(memo!$T$9:$T$44,N71)&gt;0,0.5,WEEKDAY(N71,2)))</f>
        <v>7</v>
      </c>
      <c r="BD72" s="3">
        <f>IF(BD71&gt;0,8,IF(COUNTIF(memo!$T$9:$T$44,O71)&gt;0,0.5,WEEKDAY(O71,2)))</f>
        <v>1</v>
      </c>
      <c r="BE72" s="3">
        <f>IF(BE71&gt;0,8,IF(COUNTIF(memo!$T$9:$T$44,P71)&gt;0,0.5,WEEKDAY(P71,2)))</f>
        <v>2</v>
      </c>
      <c r="BF72" s="3">
        <f>IF(BF71&gt;0,8,IF(COUNTIF(memo!$T$9:$T$44,Q71)&gt;0,0.5,WEEKDAY(Q71,2)))</f>
        <v>3</v>
      </c>
      <c r="BG72" s="3">
        <f>IF(BG71&gt;0,8,IF(COUNTIF(memo!$T$9:$T$44,R71)&gt;0,0.5,WEEKDAY(R71,2)))</f>
        <v>4</v>
      </c>
      <c r="BH72" s="3">
        <f>IF(BH71&gt;0,8,IF(COUNTIF(memo!$T$9:$T$44,S71)&gt;0,0.5,WEEKDAY(S71,2)))</f>
        <v>5</v>
      </c>
      <c r="BI72" s="3">
        <f>IF(BI71&gt;0,8,IF(COUNTIF(memo!$T$9:$T$44,C74)&gt;0,0.5,WEEKDAY(C74,2)))</f>
        <v>6</v>
      </c>
      <c r="BJ72" s="3">
        <f>IF(BJ71&gt;0,8,IF(COUNTIF(memo!$T$9:$T$44,D74)&gt;0,0.5,WEEKDAY(D74,2)))</f>
        <v>7</v>
      </c>
      <c r="BK72" s="3">
        <f>IF(BK71&gt;0,8,IF(COUNTIF(memo!$T$9:$T$44,E74)&gt;0,0.5,WEEKDAY(E74,2)))</f>
        <v>8</v>
      </c>
      <c r="BL72" s="3">
        <f>IF(BL71&gt;0,8,IF(COUNTIF(memo!$T$9:$T$44,F74)&gt;0,0.5,WEEKDAY(F74,2)))</f>
        <v>2</v>
      </c>
      <c r="BM72" s="3">
        <f>IF(BM71&gt;0,8,IF(COUNTIF(memo!$T$9:$T$44,G74)&gt;0,0.5,WEEKDAY(G74,2)))</f>
        <v>3</v>
      </c>
      <c r="BN72" s="3">
        <f>IF(BN71&gt;0,8,IF(COUNTIF(memo!$T$9:$T$44,H74)&gt;0,0.5,WEEKDAY(H74,2)))</f>
        <v>4</v>
      </c>
      <c r="BO72" s="3">
        <f>IF(BO71&gt;0,8,IF(COUNTIF(memo!$T$9:$T$44,I74)&gt;0,0.5,WEEKDAY(I74,2)))</f>
        <v>5</v>
      </c>
      <c r="BP72" s="3">
        <f>IF(BP71&gt;0,8,IF(COUNTIF(memo!$T$9:$T$44,J74)&gt;0,0.5,WEEKDAY(J74,2)))</f>
        <v>6</v>
      </c>
      <c r="BQ72" s="3">
        <f>IF(BQ71&gt;0,8,IF(COUNTIF(memo!$T$9:$T$44,K74)&gt;0,0.5,WEEKDAY(K74,2)))</f>
        <v>7</v>
      </c>
      <c r="BR72" s="3">
        <f>IF(BR71&gt;0,8,IF(COUNTIF(memo!$T$9:$T$44,L74)&gt;0,0.5,WEEKDAY(L74,2)))</f>
        <v>1</v>
      </c>
      <c r="BS72" s="3">
        <f>IF(BS71&gt;0,8,IF(COUNTIF(memo!$T$9:$T$44,M74)&gt;0,0.5,WEEKDAY(M74,2)))</f>
        <v>2</v>
      </c>
      <c r="BT72" s="3">
        <f>IF(BT71&gt;0,8,IF(COUNTIF(memo!$T$9:$T$44,N74)&gt;0,0.5,WEEKDAY(N74,2)))</f>
        <v>3</v>
      </c>
      <c r="BU72" s="3">
        <f>IF(BU71&gt;0,8,IF(COUNTIF(memo!$T$9:$T$44,O74)&gt;0,0.5,WEEKDAY(O74,2)))</f>
        <v>4</v>
      </c>
      <c r="BV72" s="3">
        <f>IF(BV71&gt;0,8,IF(COUNTIF(memo!$T$9:$T$44,P74)&gt;0,0.5,WEEKDAY(P74,2)))</f>
        <v>5</v>
      </c>
    </row>
    <row r="73" spans="1:74" ht="37.5" customHeight="1" thickBot="1">
      <c r="A73" s="245"/>
      <c r="B73" s="271"/>
      <c r="C73" s="197" t="str">
        <f>IF(AR73="","",AR73)</f>
        <v/>
      </c>
      <c r="D73" s="197" t="str">
        <f t="shared" ref="D73:S73" si="79">IF(AS73="","",AS73)</f>
        <v/>
      </c>
      <c r="E73" s="197" t="str">
        <f t="shared" si="79"/>
        <v/>
      </c>
      <c r="F73" s="197" t="str">
        <f t="shared" si="79"/>
        <v>＼</v>
      </c>
      <c r="G73" s="197" t="str">
        <f t="shared" si="79"/>
        <v>＼</v>
      </c>
      <c r="H73" s="197" t="str">
        <f t="shared" si="79"/>
        <v/>
      </c>
      <c r="I73" s="197" t="str">
        <f t="shared" si="79"/>
        <v/>
      </c>
      <c r="J73" s="197" t="str">
        <f t="shared" si="79"/>
        <v/>
      </c>
      <c r="K73" s="197" t="str">
        <f t="shared" si="79"/>
        <v/>
      </c>
      <c r="L73" s="197" t="str">
        <f t="shared" si="79"/>
        <v/>
      </c>
      <c r="M73" s="197" t="str">
        <f t="shared" si="79"/>
        <v>＼</v>
      </c>
      <c r="N73" s="197" t="str">
        <f t="shared" si="79"/>
        <v>＼</v>
      </c>
      <c r="O73" s="197" t="str">
        <f t="shared" si="79"/>
        <v/>
      </c>
      <c r="P73" s="198" t="str">
        <f t="shared" si="79"/>
        <v/>
      </c>
      <c r="Q73" s="213" t="str">
        <f t="shared" si="79"/>
        <v/>
      </c>
      <c r="R73" s="197" t="str">
        <f t="shared" si="79"/>
        <v/>
      </c>
      <c r="S73" s="185" t="str">
        <f t="shared" si="79"/>
        <v/>
      </c>
      <c r="T73" s="180"/>
      <c r="AH73" s="169"/>
      <c r="AI73" s="169"/>
      <c r="AJ73" s="169"/>
      <c r="AK73" s="169"/>
      <c r="AO73" s="4"/>
      <c r="AP73" s="4"/>
      <c r="AR73" s="3" t="str">
        <f>IF(OR(AR72=6,AR72=7,AR72=8),"＼","")</f>
        <v/>
      </c>
      <c r="AS73" s="3" t="str">
        <f t="shared" ref="AS73:BV73" si="80">IF(OR(AS72=6,AS72=7,AS72=8),"＼","")</f>
        <v/>
      </c>
      <c r="AT73" s="3" t="str">
        <f t="shared" si="80"/>
        <v/>
      </c>
      <c r="AU73" s="3" t="str">
        <f t="shared" si="80"/>
        <v>＼</v>
      </c>
      <c r="AV73" s="3" t="str">
        <f t="shared" si="80"/>
        <v>＼</v>
      </c>
      <c r="AW73" s="3" t="str">
        <f t="shared" si="80"/>
        <v/>
      </c>
      <c r="AX73" s="3" t="str">
        <f t="shared" si="80"/>
        <v/>
      </c>
      <c r="AY73" s="3" t="str">
        <f t="shared" si="80"/>
        <v/>
      </c>
      <c r="AZ73" s="3" t="str">
        <f t="shared" si="80"/>
        <v/>
      </c>
      <c r="BA73" s="3" t="str">
        <f t="shared" si="80"/>
        <v/>
      </c>
      <c r="BB73" s="3" t="str">
        <f t="shared" si="80"/>
        <v>＼</v>
      </c>
      <c r="BC73" s="3" t="str">
        <f t="shared" si="80"/>
        <v>＼</v>
      </c>
      <c r="BD73" s="3" t="str">
        <f t="shared" si="80"/>
        <v/>
      </c>
      <c r="BE73" s="3" t="str">
        <f t="shared" si="80"/>
        <v/>
      </c>
      <c r="BF73" s="3" t="str">
        <f t="shared" si="80"/>
        <v/>
      </c>
      <c r="BG73" s="3" t="str">
        <f t="shared" si="80"/>
        <v/>
      </c>
      <c r="BH73" s="3" t="str">
        <f t="shared" si="80"/>
        <v/>
      </c>
      <c r="BI73" s="3" t="str">
        <f t="shared" si="80"/>
        <v>＼</v>
      </c>
      <c r="BJ73" s="3" t="str">
        <f t="shared" si="80"/>
        <v>＼</v>
      </c>
      <c r="BK73" s="3" t="str">
        <f t="shared" si="80"/>
        <v>＼</v>
      </c>
      <c r="BL73" s="3" t="str">
        <f t="shared" si="80"/>
        <v/>
      </c>
      <c r="BM73" s="3" t="str">
        <f t="shared" si="80"/>
        <v/>
      </c>
      <c r="BN73" s="3" t="str">
        <f t="shared" si="80"/>
        <v/>
      </c>
      <c r="BO73" s="3" t="str">
        <f t="shared" si="80"/>
        <v/>
      </c>
      <c r="BP73" s="3" t="str">
        <f t="shared" si="80"/>
        <v>＼</v>
      </c>
      <c r="BQ73" s="3" t="str">
        <f t="shared" si="80"/>
        <v>＼</v>
      </c>
      <c r="BR73" s="3" t="str">
        <f t="shared" si="80"/>
        <v/>
      </c>
      <c r="BS73" s="3" t="str">
        <f t="shared" si="80"/>
        <v/>
      </c>
      <c r="BT73" s="3" t="str">
        <f t="shared" si="80"/>
        <v/>
      </c>
      <c r="BU73" s="3" t="str">
        <f t="shared" si="80"/>
        <v/>
      </c>
      <c r="BV73" s="3" t="str">
        <f t="shared" si="80"/>
        <v/>
      </c>
    </row>
    <row r="74" spans="1:74" ht="14.25" customHeight="1">
      <c r="A74" s="176"/>
      <c r="C74" s="207">
        <f>S71+1</f>
        <v>42812</v>
      </c>
      <c r="D74" s="207">
        <f t="shared" ref="D74:P74" si="81">C74+1</f>
        <v>42813</v>
      </c>
      <c r="E74" s="207">
        <f t="shared" si="81"/>
        <v>42814</v>
      </c>
      <c r="F74" s="207">
        <f t="shared" si="81"/>
        <v>42815</v>
      </c>
      <c r="G74" s="207">
        <f t="shared" si="81"/>
        <v>42816</v>
      </c>
      <c r="H74" s="207">
        <f t="shared" si="81"/>
        <v>42817</v>
      </c>
      <c r="I74" s="207">
        <f t="shared" si="81"/>
        <v>42818</v>
      </c>
      <c r="J74" s="207">
        <f t="shared" si="81"/>
        <v>42819</v>
      </c>
      <c r="K74" s="207">
        <f t="shared" si="81"/>
        <v>42820</v>
      </c>
      <c r="L74" s="207">
        <f t="shared" si="81"/>
        <v>42821</v>
      </c>
      <c r="M74" s="207">
        <f t="shared" si="81"/>
        <v>42822</v>
      </c>
      <c r="N74" s="207">
        <f t="shared" si="81"/>
        <v>42823</v>
      </c>
      <c r="O74" s="207">
        <f t="shared" si="81"/>
        <v>42824</v>
      </c>
      <c r="P74" s="227">
        <f t="shared" si="81"/>
        <v>42825</v>
      </c>
      <c r="Q74" s="264" t="s">
        <v>4</v>
      </c>
      <c r="R74" s="265" t="s">
        <v>158</v>
      </c>
      <c r="S74" s="266" t="s">
        <v>6</v>
      </c>
      <c r="T74" s="267" t="s">
        <v>7</v>
      </c>
    </row>
    <row r="75" spans="1:74" ht="14.25" customHeight="1">
      <c r="A75" s="176"/>
      <c r="B75" s="171"/>
      <c r="C75" s="200">
        <f t="shared" ref="C75:P75" si="82">C74</f>
        <v>42812</v>
      </c>
      <c r="D75" s="200">
        <f t="shared" si="82"/>
        <v>42813</v>
      </c>
      <c r="E75" s="200">
        <f t="shared" si="82"/>
        <v>42814</v>
      </c>
      <c r="F75" s="200">
        <f t="shared" si="82"/>
        <v>42815</v>
      </c>
      <c r="G75" s="200">
        <f t="shared" si="82"/>
        <v>42816</v>
      </c>
      <c r="H75" s="200">
        <f t="shared" si="82"/>
        <v>42817</v>
      </c>
      <c r="I75" s="200">
        <f t="shared" si="82"/>
        <v>42818</v>
      </c>
      <c r="J75" s="200">
        <f t="shared" si="82"/>
        <v>42819</v>
      </c>
      <c r="K75" s="200">
        <f t="shared" si="82"/>
        <v>42820</v>
      </c>
      <c r="L75" s="200">
        <f t="shared" si="82"/>
        <v>42821</v>
      </c>
      <c r="M75" s="200">
        <f t="shared" si="82"/>
        <v>42822</v>
      </c>
      <c r="N75" s="200">
        <f t="shared" si="82"/>
        <v>42823</v>
      </c>
      <c r="O75" s="200">
        <f t="shared" si="82"/>
        <v>42824</v>
      </c>
      <c r="P75" s="221">
        <f t="shared" si="82"/>
        <v>42825</v>
      </c>
      <c r="Q75" s="264"/>
      <c r="R75" s="265"/>
      <c r="S75" s="266"/>
      <c r="T75" s="268"/>
      <c r="AR75" s="68"/>
      <c r="AS75" s="68"/>
      <c r="AT75" s="2" t="s">
        <v>97</v>
      </c>
      <c r="AU75" s="68"/>
      <c r="AV75" s="68"/>
      <c r="AW75" s="68"/>
      <c r="AX75" s="68"/>
      <c r="AY75" s="68"/>
      <c r="AZ75" s="68"/>
      <c r="BA75" s="68"/>
      <c r="BB75" s="68"/>
      <c r="BC75" s="68"/>
      <c r="BD75" s="68"/>
      <c r="BE75" s="68"/>
      <c r="BF75" s="68"/>
      <c r="BG75" s="68"/>
      <c r="BH75" s="68"/>
      <c r="BI75" s="68"/>
      <c r="BJ75" s="68"/>
      <c r="BK75" s="68"/>
      <c r="BL75" s="68"/>
      <c r="BM75" s="68"/>
      <c r="BN75" s="68"/>
      <c r="BO75" s="68"/>
      <c r="BP75" s="68"/>
      <c r="BQ75" s="68"/>
      <c r="BR75" s="68"/>
      <c r="BS75" s="68"/>
      <c r="BT75" s="96">
        <f>IF(DAY(BT76)&lt;4,9,"")</f>
        <v>9</v>
      </c>
      <c r="BU75" s="96">
        <f t="shared" ref="BU75:BV75" si="83">IF(DAY(BU76)&lt;4,9,"")</f>
        <v>9</v>
      </c>
      <c r="BV75" s="96">
        <f t="shared" si="83"/>
        <v>9</v>
      </c>
    </row>
    <row r="76" spans="1:74" ht="37.5" customHeight="1" thickBot="1">
      <c r="A76" s="177"/>
      <c r="B76" s="178"/>
      <c r="C76" s="203" t="str">
        <f t="shared" ref="C76:P76" si="84">IF(BI73="","",BI73)</f>
        <v>＼</v>
      </c>
      <c r="D76" s="203" t="str">
        <f t="shared" si="84"/>
        <v>＼</v>
      </c>
      <c r="E76" s="203" t="str">
        <f t="shared" si="84"/>
        <v>＼</v>
      </c>
      <c r="F76" s="203" t="str">
        <f t="shared" si="84"/>
        <v/>
      </c>
      <c r="G76" s="203" t="str">
        <f t="shared" si="84"/>
        <v/>
      </c>
      <c r="H76" s="203" t="str">
        <f t="shared" si="84"/>
        <v/>
      </c>
      <c r="I76" s="203" t="str">
        <f t="shared" si="84"/>
        <v/>
      </c>
      <c r="J76" s="203" t="str">
        <f t="shared" si="84"/>
        <v>＼</v>
      </c>
      <c r="K76" s="203" t="str">
        <f t="shared" si="84"/>
        <v>＼</v>
      </c>
      <c r="L76" s="203" t="str">
        <f t="shared" si="84"/>
        <v/>
      </c>
      <c r="M76" s="203" t="str">
        <f t="shared" si="84"/>
        <v/>
      </c>
      <c r="N76" s="203" t="str">
        <f t="shared" si="84"/>
        <v/>
      </c>
      <c r="O76" s="203" t="str">
        <f t="shared" si="84"/>
        <v/>
      </c>
      <c r="P76" s="222" t="str">
        <f t="shared" si="84"/>
        <v/>
      </c>
      <c r="Q76" s="212"/>
      <c r="R76" s="78"/>
      <c r="S76" s="78"/>
      <c r="T76" s="181"/>
      <c r="AR76" s="95">
        <f>IF($A$66&lt;=3,DATE($AU$2+1,$A$66,1),DATE($AU$2,$A$66,1))</f>
        <v>42767</v>
      </c>
      <c r="AS76" s="95">
        <f>AR76+1</f>
        <v>42768</v>
      </c>
      <c r="AT76" s="95">
        <f t="shared" ref="AT76:BV76" si="85">AS76+1</f>
        <v>42769</v>
      </c>
      <c r="AU76" s="95">
        <f>AT76+1</f>
        <v>42770</v>
      </c>
      <c r="AV76" s="95">
        <f t="shared" si="85"/>
        <v>42771</v>
      </c>
      <c r="AW76" s="95">
        <f t="shared" si="85"/>
        <v>42772</v>
      </c>
      <c r="AX76" s="95">
        <f t="shared" si="85"/>
        <v>42773</v>
      </c>
      <c r="AY76" s="95">
        <f t="shared" si="85"/>
        <v>42774</v>
      </c>
      <c r="AZ76" s="95">
        <f t="shared" si="85"/>
        <v>42775</v>
      </c>
      <c r="BA76" s="95">
        <f t="shared" si="85"/>
        <v>42776</v>
      </c>
      <c r="BB76" s="95">
        <f t="shared" si="85"/>
        <v>42777</v>
      </c>
      <c r="BC76" s="95">
        <f t="shared" si="85"/>
        <v>42778</v>
      </c>
      <c r="BD76" s="95">
        <f t="shared" si="85"/>
        <v>42779</v>
      </c>
      <c r="BE76" s="95">
        <f t="shared" si="85"/>
        <v>42780</v>
      </c>
      <c r="BF76" s="95">
        <f t="shared" si="85"/>
        <v>42781</v>
      </c>
      <c r="BG76" s="95">
        <f t="shared" si="85"/>
        <v>42782</v>
      </c>
      <c r="BH76" s="95">
        <f t="shared" si="85"/>
        <v>42783</v>
      </c>
      <c r="BI76" s="95">
        <f t="shared" si="85"/>
        <v>42784</v>
      </c>
      <c r="BJ76" s="95">
        <f t="shared" si="85"/>
        <v>42785</v>
      </c>
      <c r="BK76" s="95">
        <f t="shared" si="85"/>
        <v>42786</v>
      </c>
      <c r="BL76" s="95">
        <f>BK76+1</f>
        <v>42787</v>
      </c>
      <c r="BM76" s="95">
        <f t="shared" si="85"/>
        <v>42788</v>
      </c>
      <c r="BN76" s="95">
        <f t="shared" si="85"/>
        <v>42789</v>
      </c>
      <c r="BO76" s="95">
        <f t="shared" si="85"/>
        <v>42790</v>
      </c>
      <c r="BP76" s="95">
        <f t="shared" si="85"/>
        <v>42791</v>
      </c>
      <c r="BQ76" s="95">
        <f t="shared" si="85"/>
        <v>42792</v>
      </c>
      <c r="BR76" s="95">
        <f t="shared" si="85"/>
        <v>42793</v>
      </c>
      <c r="BS76" s="95">
        <f t="shared" si="85"/>
        <v>42794</v>
      </c>
      <c r="BT76" s="95">
        <f t="shared" si="85"/>
        <v>42795</v>
      </c>
      <c r="BU76" s="95">
        <f t="shared" si="85"/>
        <v>42796</v>
      </c>
      <c r="BV76" s="95">
        <f t="shared" si="85"/>
        <v>42797</v>
      </c>
    </row>
    <row r="77" spans="1:74">
      <c r="AR77" s="96">
        <f>COUNTIF(祝祭日!$C$5:$C$61,AR76)</f>
        <v>0</v>
      </c>
      <c r="AS77" s="96">
        <f>COUNTIF(祝祭日!$C$5:$C$61,AS76)</f>
        <v>0</v>
      </c>
      <c r="AT77" s="96">
        <f>COUNTIF(祝祭日!$C$5:$C$61,AT76)</f>
        <v>0</v>
      </c>
      <c r="AU77" s="96">
        <f>COUNTIF(祝祭日!$C$5:$C$61,AU76)</f>
        <v>0</v>
      </c>
      <c r="AV77" s="96">
        <f>COUNTIF(祝祭日!$C$5:$C$61,AV76)</f>
        <v>0</v>
      </c>
      <c r="AW77" s="96">
        <f>COUNTIF(祝祭日!$C$5:$C$61,AW76)</f>
        <v>0</v>
      </c>
      <c r="AX77" s="96">
        <f>COUNTIF(祝祭日!$C$5:$C$61,AX76)</f>
        <v>0</v>
      </c>
      <c r="AY77" s="96">
        <f>COUNTIF(祝祭日!$C$5:$C$61,AY76)</f>
        <v>0</v>
      </c>
      <c r="AZ77" s="96">
        <f>COUNTIF(祝祭日!$C$5:$C$61,AZ76)</f>
        <v>0</v>
      </c>
      <c r="BA77" s="96">
        <f>COUNTIF(祝祭日!$C$5:$C$61,BA76)</f>
        <v>0</v>
      </c>
      <c r="BB77" s="96">
        <f>COUNTIF(祝祭日!$C$5:$C$61,BB76)</f>
        <v>1</v>
      </c>
      <c r="BC77" s="96">
        <f>COUNTIF(祝祭日!$C$5:$C$61,BC76)</f>
        <v>0</v>
      </c>
      <c r="BD77" s="96">
        <f>COUNTIF(祝祭日!$C$5:$C$61,BD76)</f>
        <v>0</v>
      </c>
      <c r="BE77" s="96">
        <f>COUNTIF(祝祭日!$C$5:$C$61,BE76)</f>
        <v>0</v>
      </c>
      <c r="BF77" s="96">
        <f>COUNTIF(祝祭日!$C$5:$C$61,BF76)</f>
        <v>0</v>
      </c>
      <c r="BG77" s="96">
        <f>COUNTIF(祝祭日!$C$5:$C$61,BG76)</f>
        <v>0</v>
      </c>
      <c r="BH77" s="96">
        <f>COUNTIF(祝祭日!$C$5:$C$61,BH76)</f>
        <v>0</v>
      </c>
      <c r="BI77" s="96">
        <f>COUNTIF(祝祭日!$C$5:$C$61,BI76)</f>
        <v>0</v>
      </c>
      <c r="BJ77" s="96">
        <f>COUNTIF(祝祭日!$C$5:$C$61,BJ76)</f>
        <v>0</v>
      </c>
      <c r="BK77" s="96">
        <f>COUNTIF(祝祭日!$C$5:$C$61,BK76)</f>
        <v>0</v>
      </c>
      <c r="BL77" s="96">
        <f>COUNTIF(祝祭日!$C$5:$C$61,BL76)</f>
        <v>0</v>
      </c>
      <c r="BM77" s="96">
        <f>COUNTIF(祝祭日!$C$5:$C$61,BM76)</f>
        <v>0</v>
      </c>
      <c r="BN77" s="96">
        <f>COUNTIF(祝祭日!$C$5:$C$61,BN76)</f>
        <v>0</v>
      </c>
      <c r="BO77" s="96">
        <f>COUNTIF(祝祭日!$C$5:$C$61,BO76)</f>
        <v>0</v>
      </c>
      <c r="BP77" s="96">
        <f>COUNTIF(祝祭日!$C$5:$C$61,BP76)</f>
        <v>0</v>
      </c>
      <c r="BQ77" s="96">
        <f>COUNTIF(祝祭日!$C$5:$C$61,BQ76)</f>
        <v>0</v>
      </c>
      <c r="BR77" s="96">
        <f>COUNTIF(祝祭日!$C$5:$C$61,BR76)</f>
        <v>0</v>
      </c>
      <c r="BS77" s="96">
        <f>COUNTIF(祝祭日!$C$5:$C$61,BS76)</f>
        <v>0</v>
      </c>
      <c r="BT77" s="96">
        <f>COUNTIF(祝祭日!$C$5:$C$61,BT76)</f>
        <v>0</v>
      </c>
      <c r="BU77" s="96">
        <f>COUNTIF(祝祭日!$C$5:$C$61,BU76)</f>
        <v>0</v>
      </c>
      <c r="BV77" s="96">
        <f>COUNTIF(祝祭日!$C$5:$C$61,BV76)</f>
        <v>0</v>
      </c>
    </row>
    <row r="78" spans="1:74">
      <c r="AR78" s="96">
        <f>IF(AR77&gt;0,8,WEEKDAY(AR76,2))</f>
        <v>3</v>
      </c>
      <c r="AS78" s="96">
        <f t="shared" ref="AS78:BS78" si="86">IF(AS77&gt;0,8,WEEKDAY(AS76,2))</f>
        <v>4</v>
      </c>
      <c r="AT78" s="96">
        <f t="shared" si="86"/>
        <v>5</v>
      </c>
      <c r="AU78" s="96">
        <f t="shared" si="86"/>
        <v>6</v>
      </c>
      <c r="AV78" s="96">
        <f t="shared" si="86"/>
        <v>7</v>
      </c>
      <c r="AW78" s="96">
        <f t="shared" si="86"/>
        <v>1</v>
      </c>
      <c r="AX78" s="96">
        <f t="shared" si="86"/>
        <v>2</v>
      </c>
      <c r="AY78" s="96">
        <f t="shared" si="86"/>
        <v>3</v>
      </c>
      <c r="AZ78" s="96">
        <f t="shared" si="86"/>
        <v>4</v>
      </c>
      <c r="BA78" s="96">
        <f t="shared" si="86"/>
        <v>5</v>
      </c>
      <c r="BB78" s="96">
        <f t="shared" si="86"/>
        <v>8</v>
      </c>
      <c r="BC78" s="96">
        <f t="shared" si="86"/>
        <v>7</v>
      </c>
      <c r="BD78" s="96">
        <f t="shared" si="86"/>
        <v>1</v>
      </c>
      <c r="BE78" s="96">
        <f t="shared" si="86"/>
        <v>2</v>
      </c>
      <c r="BF78" s="96">
        <f t="shared" si="86"/>
        <v>3</v>
      </c>
      <c r="BG78" s="96">
        <f t="shared" si="86"/>
        <v>4</v>
      </c>
      <c r="BH78" s="96">
        <f t="shared" si="86"/>
        <v>5</v>
      </c>
      <c r="BI78" s="96">
        <f t="shared" si="86"/>
        <v>6</v>
      </c>
      <c r="BJ78" s="96">
        <f t="shared" si="86"/>
        <v>7</v>
      </c>
      <c r="BK78" s="96">
        <f t="shared" si="86"/>
        <v>1</v>
      </c>
      <c r="BL78" s="96">
        <f t="shared" si="86"/>
        <v>2</v>
      </c>
      <c r="BM78" s="96">
        <f t="shared" si="86"/>
        <v>3</v>
      </c>
      <c r="BN78" s="96">
        <f t="shared" si="86"/>
        <v>4</v>
      </c>
      <c r="BO78" s="96">
        <f t="shared" si="86"/>
        <v>5</v>
      </c>
      <c r="BP78" s="96">
        <f t="shared" si="86"/>
        <v>6</v>
      </c>
      <c r="BQ78" s="96">
        <f t="shared" si="86"/>
        <v>7</v>
      </c>
      <c r="BR78" s="96">
        <f t="shared" si="86"/>
        <v>1</v>
      </c>
      <c r="BS78" s="96">
        <f t="shared" si="86"/>
        <v>2</v>
      </c>
      <c r="BT78" s="96">
        <f>IF(BT77&gt;0,8,WEEKDAY(BT76,2))</f>
        <v>3</v>
      </c>
      <c r="BU78" s="96">
        <f t="shared" ref="BU78:BV78" si="87">IF(BU77&gt;0,8,WEEKDAY(BU76,2))</f>
        <v>4</v>
      </c>
      <c r="BV78" s="96">
        <f t="shared" si="87"/>
        <v>5</v>
      </c>
    </row>
    <row r="79" spans="1:74">
      <c r="AR79" s="68" t="str">
        <f>IF(OR(AR78=6,AR78=7,AR78=8),"＼","")</f>
        <v/>
      </c>
      <c r="AS79" s="68" t="str">
        <f t="shared" ref="AS79:BV79" si="88">IF(OR(AS78=6,AS78=7,AS78=8),"＼","")</f>
        <v/>
      </c>
      <c r="AT79" s="68" t="str">
        <f t="shared" si="88"/>
        <v/>
      </c>
      <c r="AU79" s="68" t="str">
        <f t="shared" si="88"/>
        <v>＼</v>
      </c>
      <c r="AV79" s="68" t="str">
        <f t="shared" si="88"/>
        <v>＼</v>
      </c>
      <c r="AW79" s="68" t="str">
        <f t="shared" si="88"/>
        <v/>
      </c>
      <c r="AX79" s="68" t="str">
        <f t="shared" si="88"/>
        <v/>
      </c>
      <c r="AY79" s="68" t="str">
        <f t="shared" si="88"/>
        <v/>
      </c>
      <c r="AZ79" s="68" t="str">
        <f t="shared" si="88"/>
        <v/>
      </c>
      <c r="BA79" s="68" t="str">
        <f t="shared" si="88"/>
        <v/>
      </c>
      <c r="BB79" s="68" t="str">
        <f t="shared" si="88"/>
        <v>＼</v>
      </c>
      <c r="BC79" s="68" t="str">
        <f t="shared" si="88"/>
        <v>＼</v>
      </c>
      <c r="BD79" s="68" t="str">
        <f t="shared" si="88"/>
        <v/>
      </c>
      <c r="BE79" s="68" t="str">
        <f t="shared" si="88"/>
        <v/>
      </c>
      <c r="BF79" s="68" t="str">
        <f t="shared" si="88"/>
        <v/>
      </c>
      <c r="BG79" s="68" t="str">
        <f t="shared" si="88"/>
        <v/>
      </c>
      <c r="BH79" s="68" t="str">
        <f t="shared" si="88"/>
        <v/>
      </c>
      <c r="BI79" s="68" t="str">
        <f t="shared" si="88"/>
        <v>＼</v>
      </c>
      <c r="BJ79" s="68" t="str">
        <f t="shared" si="88"/>
        <v>＼</v>
      </c>
      <c r="BK79" s="68" t="str">
        <f t="shared" si="88"/>
        <v/>
      </c>
      <c r="BL79" s="68" t="str">
        <f t="shared" si="88"/>
        <v/>
      </c>
      <c r="BM79" s="68" t="str">
        <f t="shared" si="88"/>
        <v/>
      </c>
      <c r="BN79" s="68" t="str">
        <f t="shared" si="88"/>
        <v/>
      </c>
      <c r="BO79" s="68" t="str">
        <f t="shared" si="88"/>
        <v/>
      </c>
      <c r="BP79" s="68" t="str">
        <f t="shared" si="88"/>
        <v>＼</v>
      </c>
      <c r="BQ79" s="68" t="str">
        <f t="shared" si="88"/>
        <v>＼</v>
      </c>
      <c r="BR79" s="68" t="str">
        <f t="shared" si="88"/>
        <v/>
      </c>
      <c r="BS79" s="68" t="str">
        <f t="shared" si="88"/>
        <v/>
      </c>
      <c r="BT79" s="68" t="str">
        <f t="shared" si="88"/>
        <v/>
      </c>
      <c r="BU79" s="68" t="str">
        <f t="shared" si="88"/>
        <v/>
      </c>
      <c r="BV79" s="68" t="str">
        <f t="shared" si="88"/>
        <v/>
      </c>
    </row>
  </sheetData>
  <mergeCells count="76">
    <mergeCell ref="G2:J2"/>
    <mergeCell ref="L2:T2"/>
    <mergeCell ref="R6:R7"/>
    <mergeCell ref="S6:S7"/>
    <mergeCell ref="T6:T7"/>
    <mergeCell ref="Q6:Q7"/>
    <mergeCell ref="A4:A5"/>
    <mergeCell ref="B4:B5"/>
    <mergeCell ref="A10:A11"/>
    <mergeCell ref="B10:B11"/>
    <mergeCell ref="A16:A17"/>
    <mergeCell ref="B16:B17"/>
    <mergeCell ref="A22:A23"/>
    <mergeCell ref="B22:B23"/>
    <mergeCell ref="A28:A29"/>
    <mergeCell ref="B28:B29"/>
    <mergeCell ref="A34:A35"/>
    <mergeCell ref="B34:B35"/>
    <mergeCell ref="A42:A43"/>
    <mergeCell ref="B42:B43"/>
    <mergeCell ref="A48:A49"/>
    <mergeCell ref="B48:B49"/>
    <mergeCell ref="A54:A55"/>
    <mergeCell ref="B54:B55"/>
    <mergeCell ref="A60:A61"/>
    <mergeCell ref="B60:B61"/>
    <mergeCell ref="A66:A67"/>
    <mergeCell ref="B66:B67"/>
    <mergeCell ref="A72:A73"/>
    <mergeCell ref="B72:B73"/>
    <mergeCell ref="Q12:Q13"/>
    <mergeCell ref="R12:R13"/>
    <mergeCell ref="S12:S13"/>
    <mergeCell ref="T12:T13"/>
    <mergeCell ref="Q18:Q19"/>
    <mergeCell ref="R18:R19"/>
    <mergeCell ref="S18:S19"/>
    <mergeCell ref="T18:T19"/>
    <mergeCell ref="Q24:Q25"/>
    <mergeCell ref="R24:R25"/>
    <mergeCell ref="S24:S25"/>
    <mergeCell ref="T24:T25"/>
    <mergeCell ref="Q30:Q31"/>
    <mergeCell ref="R30:R31"/>
    <mergeCell ref="S30:S31"/>
    <mergeCell ref="T30:T31"/>
    <mergeCell ref="Q36:Q37"/>
    <mergeCell ref="R36:R37"/>
    <mergeCell ref="S36:S37"/>
    <mergeCell ref="T36:T37"/>
    <mergeCell ref="Q44:Q45"/>
    <mergeCell ref="R44:R45"/>
    <mergeCell ref="S44:S45"/>
    <mergeCell ref="T44:T45"/>
    <mergeCell ref="S50:S51"/>
    <mergeCell ref="T50:T51"/>
    <mergeCell ref="Q56:Q57"/>
    <mergeCell ref="R56:R57"/>
    <mergeCell ref="S56:S57"/>
    <mergeCell ref="T56:T57"/>
    <mergeCell ref="Q74:Q75"/>
    <mergeCell ref="R74:R75"/>
    <mergeCell ref="S74:S75"/>
    <mergeCell ref="T74:T75"/>
    <mergeCell ref="G40:J40"/>
    <mergeCell ref="L40:T40"/>
    <mergeCell ref="Q62:Q63"/>
    <mergeCell ref="R62:R63"/>
    <mergeCell ref="S62:S63"/>
    <mergeCell ref="T62:T63"/>
    <mergeCell ref="Q68:Q69"/>
    <mergeCell ref="R68:R69"/>
    <mergeCell ref="S68:S69"/>
    <mergeCell ref="T68:T69"/>
    <mergeCell ref="Q50:Q51"/>
    <mergeCell ref="R50:R51"/>
  </mergeCells>
  <phoneticPr fontId="1"/>
  <conditionalFormatting sqref="AR78:BV78 AR10:BV10 AR4:BV4 AR16:BV16 AR22:BV22 AR28:BV28 AR34:BV34 AR42:BV42 AR48:BV48 AR54:BV54 AR60:BV60 AR72:BV72 AR66:BV66">
    <cfRule type="expression" dxfId="19" priority="40" stopIfTrue="1">
      <formula>AR4&gt;5</formula>
    </cfRule>
  </conditionalFormatting>
  <conditionalFormatting sqref="C4:S4 C10:S10 C16:S16 C22:S22 C28:S28 C34:S34 C42:S42 C48:S48 C54:S54 C60:S60 C66:S66 C72:S72">
    <cfRule type="expression" dxfId="18" priority="39" stopIfTrue="1">
      <formula>AR4&gt;5</formula>
    </cfRule>
  </conditionalFormatting>
  <conditionalFormatting sqref="C3:S3 C9:S9 C15:S15 C21:S21 C27:S27 C33:S33 C41:S41 C47:S47 C53:S53 C59:S59 C65:S65 C71:S71">
    <cfRule type="expression" dxfId="17" priority="35" stopIfTrue="1">
      <formula>AR4&gt;5</formula>
    </cfRule>
  </conditionalFormatting>
  <conditionalFormatting sqref="AR76:BV76">
    <cfRule type="expression" dxfId="16" priority="15" stopIfTrue="1">
      <formula>CF77&gt;5</formula>
    </cfRule>
  </conditionalFormatting>
  <conditionalFormatting sqref="AR76:BV76">
    <cfRule type="expression" dxfId="15" priority="14" stopIfTrue="1">
      <formula>CF77&gt;5</formula>
    </cfRule>
  </conditionalFormatting>
  <conditionalFormatting sqref="C7:P7 C13:P13 C25:P25 C31:P31 C45:P45 C57:P57 C63:P63 C69:P69 C75:P75 C19:P19 C37:P37 C51:P51">
    <cfRule type="expression" dxfId="14" priority="55" stopIfTrue="1">
      <formula>BI4&gt;5</formula>
    </cfRule>
  </conditionalFormatting>
  <conditionalFormatting sqref="C6:P6 C12:P12 C24:P24 C30:P30 C44:P44 C56:P56 C62:P62 C68:P68 C74:P74 C18:P18 C36:P36 C50:P50">
    <cfRule type="expression" dxfId="13" priority="57" stopIfTrue="1">
      <formula>BI4&gt;5</formula>
    </cfRule>
  </conditionalFormatting>
  <conditionalFormatting sqref="AR10:BV10">
    <cfRule type="expression" dxfId="12" priority="13" stopIfTrue="1">
      <formula>AR10&gt;5</formula>
    </cfRule>
  </conditionalFormatting>
  <conditionalFormatting sqref="AR4:BV4">
    <cfRule type="expression" dxfId="11" priority="12" stopIfTrue="1">
      <formula>AR4&gt;5</formula>
    </cfRule>
  </conditionalFormatting>
  <conditionalFormatting sqref="AR16:BV16">
    <cfRule type="expression" dxfId="10" priority="11" stopIfTrue="1">
      <formula>AR16&gt;5</formula>
    </cfRule>
  </conditionalFormatting>
  <conditionalFormatting sqref="AR22:BV22">
    <cfRule type="expression" dxfId="9" priority="10" stopIfTrue="1">
      <formula>AR22&gt;5</formula>
    </cfRule>
  </conditionalFormatting>
  <conditionalFormatting sqref="AR28:BV28">
    <cfRule type="expression" dxfId="8" priority="9" stopIfTrue="1">
      <formula>AR28&gt;5</formula>
    </cfRule>
  </conditionalFormatting>
  <conditionalFormatting sqref="AR34:BV34">
    <cfRule type="expression" dxfId="7" priority="8" stopIfTrue="1">
      <formula>AR34&gt;5</formula>
    </cfRule>
  </conditionalFormatting>
  <conditionalFormatting sqref="AR42:BV42">
    <cfRule type="expression" dxfId="6" priority="7" stopIfTrue="1">
      <formula>AR42&gt;5</formula>
    </cfRule>
  </conditionalFormatting>
  <conditionalFormatting sqref="AR48:BV48">
    <cfRule type="expression" dxfId="5" priority="6" stopIfTrue="1">
      <formula>AR48&gt;5</formula>
    </cfRule>
  </conditionalFormatting>
  <conditionalFormatting sqref="AR54:BV54">
    <cfRule type="expression" dxfId="4" priority="5" stopIfTrue="1">
      <formula>AR54&gt;5</formula>
    </cfRule>
  </conditionalFormatting>
  <conditionalFormatting sqref="AR60:BV60">
    <cfRule type="expression" dxfId="3" priority="4" stopIfTrue="1">
      <formula>AR60&gt;5</formula>
    </cfRule>
  </conditionalFormatting>
  <conditionalFormatting sqref="AR72:BV72">
    <cfRule type="expression" dxfId="2" priority="3" stopIfTrue="1">
      <formula>AR72&gt;5</formula>
    </cfRule>
  </conditionalFormatting>
  <conditionalFormatting sqref="AR66:BS66">
    <cfRule type="expression" dxfId="1" priority="2" stopIfTrue="1">
      <formula>AR66&gt;5</formula>
    </cfRule>
  </conditionalFormatting>
  <conditionalFormatting sqref="BT66">
    <cfRule type="expression" dxfId="0" priority="1" stopIfTrue="1">
      <formula>BT66&gt;5</formula>
    </cfRule>
  </conditionalFormatting>
  <dataValidations count="1">
    <dataValidation type="list" allowBlank="1" showInputMessage="1" showErrorMessage="1" sqref="L2:T2">
      <formula1>職員名簿!E4:E53</formula1>
    </dataValidation>
  </dataValidations>
  <pageMargins left="0.33" right="0" top="1.08" bottom="0" header="0" footer="0"/>
  <pageSetup paperSize="9" scale="89" orientation="portrait" r:id="rId1"/>
  <headerFooter alignWithMargins="0"/>
  <rowBreaks count="1" manualBreakCount="1">
    <brk id="38" max="19" man="1"/>
  </rowBreaks>
  <colBreaks count="1" manualBreakCount="1">
    <brk id="22" max="78" man="1"/>
  </colBreaks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92D050"/>
  </sheetPr>
  <dimension ref="A1:P43"/>
  <sheetViews>
    <sheetView workbookViewId="0">
      <selection activeCell="B4" sqref="B4:C6"/>
    </sheetView>
  </sheetViews>
  <sheetFormatPr defaultRowHeight="12"/>
  <cols>
    <col min="1" max="2" width="7" style="113" customWidth="1"/>
    <col min="3" max="4" width="9" style="113"/>
    <col min="5" max="6" width="6.75" style="113" customWidth="1"/>
    <col min="7" max="8" width="7" style="113" customWidth="1"/>
    <col min="9" max="10" width="9" style="113"/>
    <col min="11" max="14" width="3.375" style="113" customWidth="1"/>
    <col min="15" max="16384" width="9" style="113"/>
  </cols>
  <sheetData>
    <row r="1" spans="1:16">
      <c r="A1" s="112" t="s">
        <v>102</v>
      </c>
    </row>
    <row r="2" spans="1:16" ht="17.25">
      <c r="B2" s="116"/>
      <c r="C2" s="116"/>
      <c r="D2" s="274" t="s">
        <v>103</v>
      </c>
      <c r="E2" s="274"/>
      <c r="F2" s="274"/>
      <c r="G2" s="274"/>
      <c r="H2" s="274"/>
      <c r="I2" s="274"/>
      <c r="J2" s="116"/>
      <c r="K2" s="116"/>
      <c r="L2" s="116"/>
      <c r="M2" s="116"/>
      <c r="N2" s="116"/>
    </row>
    <row r="4" spans="1:16">
      <c r="A4" s="286" t="s">
        <v>104</v>
      </c>
      <c r="B4" s="290"/>
      <c r="C4" s="290"/>
      <c r="D4" s="286" t="s">
        <v>10</v>
      </c>
      <c r="E4" s="286" t="str">
        <f>IF(H4="","",VLOOKUP(H4,職員名簿!E3:F53,2,FALSE))</f>
        <v>参事</v>
      </c>
      <c r="F4" s="286"/>
      <c r="G4" s="286" t="s">
        <v>8</v>
      </c>
      <c r="H4" s="290" t="s">
        <v>68</v>
      </c>
      <c r="I4" s="290"/>
      <c r="J4" s="279" t="s">
        <v>105</v>
      </c>
      <c r="K4" s="282">
        <v>40274</v>
      </c>
      <c r="L4" s="283"/>
      <c r="M4" s="283"/>
      <c r="N4" s="123"/>
    </row>
    <row r="5" spans="1:16">
      <c r="A5" s="286"/>
      <c r="B5" s="290"/>
      <c r="C5" s="290"/>
      <c r="D5" s="286"/>
      <c r="E5" s="286"/>
      <c r="F5" s="286"/>
      <c r="G5" s="286"/>
      <c r="H5" s="290"/>
      <c r="I5" s="290"/>
      <c r="J5" s="280"/>
      <c r="K5" s="127"/>
      <c r="L5" s="277" t="s">
        <v>111</v>
      </c>
      <c r="M5" s="277"/>
      <c r="N5" s="124"/>
      <c r="P5" s="113" t="s">
        <v>147</v>
      </c>
    </row>
    <row r="6" spans="1:16">
      <c r="A6" s="286"/>
      <c r="B6" s="290"/>
      <c r="C6" s="290"/>
      <c r="D6" s="286"/>
      <c r="E6" s="286"/>
      <c r="F6" s="286"/>
      <c r="G6" s="286"/>
      <c r="H6" s="290"/>
      <c r="I6" s="290"/>
      <c r="J6" s="281"/>
      <c r="K6" s="128"/>
      <c r="L6" s="288">
        <v>40354</v>
      </c>
      <c r="M6" s="288"/>
      <c r="N6" s="289"/>
    </row>
    <row r="7" spans="1:16">
      <c r="A7" s="114"/>
      <c r="B7" s="114"/>
      <c r="C7" s="114"/>
      <c r="D7" s="114"/>
      <c r="E7" s="114"/>
      <c r="F7" s="114"/>
      <c r="G7" s="114"/>
      <c r="H7" s="114"/>
      <c r="I7" s="114"/>
      <c r="J7" s="114"/>
      <c r="K7" s="114"/>
      <c r="L7" s="114"/>
      <c r="M7" s="114"/>
      <c r="N7" s="114"/>
    </row>
    <row r="8" spans="1:16">
      <c r="A8" s="114"/>
      <c r="B8" s="114"/>
      <c r="C8" s="114"/>
      <c r="D8" s="114"/>
      <c r="E8" s="114"/>
      <c r="F8" s="114"/>
      <c r="G8" s="114"/>
      <c r="H8" s="114"/>
      <c r="I8" s="114"/>
      <c r="J8" s="121" t="s">
        <v>114</v>
      </c>
      <c r="K8" s="148"/>
      <c r="L8" s="114" t="s">
        <v>113</v>
      </c>
      <c r="M8" s="148"/>
      <c r="N8" s="115" t="s">
        <v>112</v>
      </c>
    </row>
    <row r="10" spans="1:16">
      <c r="A10" s="286" t="s">
        <v>106</v>
      </c>
      <c r="B10" s="286" t="s">
        <v>107</v>
      </c>
      <c r="C10" s="291" t="s">
        <v>146</v>
      </c>
      <c r="D10" s="292"/>
      <c r="E10" s="152"/>
      <c r="F10" s="153"/>
      <c r="G10" s="287" t="s">
        <v>106</v>
      </c>
      <c r="H10" s="286" t="s">
        <v>107</v>
      </c>
      <c r="I10" s="291" t="s">
        <v>146</v>
      </c>
      <c r="J10" s="292"/>
      <c r="K10" s="152"/>
      <c r="L10" s="152"/>
      <c r="M10" s="152"/>
      <c r="N10" s="123"/>
    </row>
    <row r="11" spans="1:16" ht="13.5" customHeight="1">
      <c r="A11" s="286"/>
      <c r="B11" s="286"/>
      <c r="C11" s="293"/>
      <c r="D11" s="294"/>
      <c r="E11" s="117" t="s">
        <v>108</v>
      </c>
      <c r="F11" s="118" t="s">
        <v>109</v>
      </c>
      <c r="G11" s="287"/>
      <c r="H11" s="286"/>
      <c r="I11" s="293"/>
      <c r="J11" s="294"/>
      <c r="K11" s="275" t="s">
        <v>108</v>
      </c>
      <c r="L11" s="276"/>
      <c r="M11" s="275" t="s">
        <v>109</v>
      </c>
      <c r="N11" s="276"/>
    </row>
    <row r="12" spans="1:16" ht="19.5" customHeight="1">
      <c r="A12" s="284">
        <v>1</v>
      </c>
      <c r="B12" s="119"/>
      <c r="C12" s="278"/>
      <c r="D12" s="278"/>
      <c r="E12" s="119"/>
      <c r="F12" s="129"/>
      <c r="G12" s="285">
        <v>17</v>
      </c>
      <c r="H12" s="119"/>
      <c r="I12" s="278"/>
      <c r="J12" s="278"/>
      <c r="K12" s="122"/>
      <c r="L12" s="123"/>
      <c r="M12" s="122"/>
      <c r="N12" s="123"/>
    </row>
    <row r="13" spans="1:16" ht="19.5" customHeight="1">
      <c r="A13" s="284"/>
      <c r="B13" s="120"/>
      <c r="C13" s="278"/>
      <c r="D13" s="278"/>
      <c r="E13" s="120"/>
      <c r="F13" s="130"/>
      <c r="G13" s="285"/>
      <c r="H13" s="120"/>
      <c r="I13" s="278"/>
      <c r="J13" s="278"/>
      <c r="K13" s="125"/>
      <c r="L13" s="126"/>
      <c r="M13" s="125"/>
      <c r="N13" s="126"/>
    </row>
    <row r="14" spans="1:16" ht="19.5" customHeight="1">
      <c r="A14" s="284">
        <v>2</v>
      </c>
      <c r="B14" s="119"/>
      <c r="C14" s="278"/>
      <c r="D14" s="278"/>
      <c r="E14" s="119"/>
      <c r="F14" s="129"/>
      <c r="G14" s="285">
        <v>18</v>
      </c>
      <c r="H14" s="119"/>
      <c r="I14" s="278"/>
      <c r="J14" s="278"/>
      <c r="K14" s="122"/>
      <c r="L14" s="123"/>
      <c r="M14" s="122"/>
      <c r="N14" s="123"/>
    </row>
    <row r="15" spans="1:16" ht="19.5" customHeight="1">
      <c r="A15" s="284"/>
      <c r="B15" s="120"/>
      <c r="C15" s="278"/>
      <c r="D15" s="278"/>
      <c r="E15" s="120"/>
      <c r="F15" s="130"/>
      <c r="G15" s="285"/>
      <c r="H15" s="120"/>
      <c r="I15" s="278"/>
      <c r="J15" s="278"/>
      <c r="K15" s="125"/>
      <c r="L15" s="126"/>
      <c r="M15" s="125"/>
      <c r="N15" s="126"/>
    </row>
    <row r="16" spans="1:16" ht="19.5" customHeight="1">
      <c r="A16" s="284">
        <v>3</v>
      </c>
      <c r="B16" s="119"/>
      <c r="C16" s="278"/>
      <c r="D16" s="278"/>
      <c r="E16" s="119"/>
      <c r="F16" s="129"/>
      <c r="G16" s="285">
        <v>19</v>
      </c>
      <c r="H16" s="119"/>
      <c r="I16" s="278"/>
      <c r="J16" s="278"/>
      <c r="K16" s="122"/>
      <c r="L16" s="123"/>
      <c r="M16" s="122"/>
      <c r="N16" s="123"/>
    </row>
    <row r="17" spans="1:14" ht="19.5" customHeight="1">
      <c r="A17" s="284"/>
      <c r="B17" s="120"/>
      <c r="C17" s="278"/>
      <c r="D17" s="278"/>
      <c r="E17" s="120"/>
      <c r="F17" s="130"/>
      <c r="G17" s="285"/>
      <c r="H17" s="120"/>
      <c r="I17" s="278"/>
      <c r="J17" s="278"/>
      <c r="K17" s="125"/>
      <c r="L17" s="126"/>
      <c r="M17" s="125"/>
      <c r="N17" s="126"/>
    </row>
    <row r="18" spans="1:14" ht="19.5" customHeight="1">
      <c r="A18" s="284">
        <v>4</v>
      </c>
      <c r="B18" s="119"/>
      <c r="C18" s="278"/>
      <c r="D18" s="278"/>
      <c r="E18" s="119"/>
      <c r="F18" s="129"/>
      <c r="G18" s="285">
        <v>20</v>
      </c>
      <c r="H18" s="119"/>
      <c r="I18" s="278"/>
      <c r="J18" s="278"/>
      <c r="K18" s="122"/>
      <c r="L18" s="123"/>
      <c r="M18" s="122"/>
      <c r="N18" s="123"/>
    </row>
    <row r="19" spans="1:14" ht="19.5" customHeight="1">
      <c r="A19" s="284"/>
      <c r="B19" s="120"/>
      <c r="C19" s="278"/>
      <c r="D19" s="278"/>
      <c r="E19" s="120"/>
      <c r="F19" s="130"/>
      <c r="G19" s="285"/>
      <c r="H19" s="120"/>
      <c r="I19" s="278"/>
      <c r="J19" s="278"/>
      <c r="K19" s="125"/>
      <c r="L19" s="126"/>
      <c r="M19" s="125"/>
      <c r="N19" s="126"/>
    </row>
    <row r="20" spans="1:14" ht="19.5" customHeight="1">
      <c r="A20" s="284">
        <v>5</v>
      </c>
      <c r="B20" s="119"/>
      <c r="C20" s="278"/>
      <c r="D20" s="278"/>
      <c r="E20" s="119"/>
      <c r="F20" s="129"/>
      <c r="G20" s="285">
        <v>21</v>
      </c>
      <c r="H20" s="119"/>
      <c r="I20" s="278"/>
      <c r="J20" s="278"/>
      <c r="K20" s="122"/>
      <c r="L20" s="123"/>
      <c r="M20" s="122"/>
      <c r="N20" s="123"/>
    </row>
    <row r="21" spans="1:14" ht="19.5" customHeight="1">
      <c r="A21" s="284"/>
      <c r="B21" s="120"/>
      <c r="C21" s="278"/>
      <c r="D21" s="278"/>
      <c r="E21" s="120"/>
      <c r="F21" s="130"/>
      <c r="G21" s="285"/>
      <c r="H21" s="120"/>
      <c r="I21" s="278"/>
      <c r="J21" s="278"/>
      <c r="K21" s="125"/>
      <c r="L21" s="126"/>
      <c r="M21" s="125"/>
      <c r="N21" s="126"/>
    </row>
    <row r="22" spans="1:14" ht="19.5" customHeight="1">
      <c r="A22" s="284">
        <v>6</v>
      </c>
      <c r="B22" s="119"/>
      <c r="C22" s="278"/>
      <c r="D22" s="278"/>
      <c r="E22" s="119"/>
      <c r="F22" s="129"/>
      <c r="G22" s="285">
        <v>22</v>
      </c>
      <c r="H22" s="119"/>
      <c r="I22" s="278"/>
      <c r="J22" s="278"/>
      <c r="K22" s="122"/>
      <c r="L22" s="123"/>
      <c r="M22" s="122"/>
      <c r="N22" s="123"/>
    </row>
    <row r="23" spans="1:14" ht="19.5" customHeight="1">
      <c r="A23" s="284"/>
      <c r="B23" s="120"/>
      <c r="C23" s="278"/>
      <c r="D23" s="278"/>
      <c r="E23" s="120"/>
      <c r="F23" s="130"/>
      <c r="G23" s="285"/>
      <c r="H23" s="120"/>
      <c r="I23" s="278"/>
      <c r="J23" s="278"/>
      <c r="K23" s="125"/>
      <c r="L23" s="126"/>
      <c r="M23" s="125"/>
      <c r="N23" s="126"/>
    </row>
    <row r="24" spans="1:14" ht="19.5" customHeight="1">
      <c r="A24" s="284">
        <v>7</v>
      </c>
      <c r="B24" s="119"/>
      <c r="C24" s="278"/>
      <c r="D24" s="278"/>
      <c r="E24" s="119"/>
      <c r="F24" s="129"/>
      <c r="G24" s="285">
        <v>23</v>
      </c>
      <c r="H24" s="119"/>
      <c r="I24" s="278"/>
      <c r="J24" s="278"/>
      <c r="K24" s="122"/>
      <c r="L24" s="123"/>
      <c r="M24" s="122"/>
      <c r="N24" s="123"/>
    </row>
    <row r="25" spans="1:14" ht="19.5" customHeight="1">
      <c r="A25" s="284"/>
      <c r="B25" s="120"/>
      <c r="C25" s="278"/>
      <c r="D25" s="278"/>
      <c r="E25" s="120"/>
      <c r="F25" s="130"/>
      <c r="G25" s="285"/>
      <c r="H25" s="120"/>
      <c r="I25" s="278"/>
      <c r="J25" s="278"/>
      <c r="K25" s="125"/>
      <c r="L25" s="126"/>
      <c r="M25" s="125"/>
      <c r="N25" s="126"/>
    </row>
    <row r="26" spans="1:14" ht="19.5" customHeight="1">
      <c r="A26" s="284">
        <v>8</v>
      </c>
      <c r="B26" s="119"/>
      <c r="C26" s="278"/>
      <c r="D26" s="278"/>
      <c r="E26" s="119"/>
      <c r="F26" s="129"/>
      <c r="G26" s="285">
        <v>24</v>
      </c>
      <c r="H26" s="119"/>
      <c r="I26" s="278"/>
      <c r="J26" s="278"/>
      <c r="K26" s="122"/>
      <c r="L26" s="123"/>
      <c r="M26" s="122"/>
      <c r="N26" s="123"/>
    </row>
    <row r="27" spans="1:14" ht="19.5" customHeight="1">
      <c r="A27" s="284"/>
      <c r="B27" s="120"/>
      <c r="C27" s="278"/>
      <c r="D27" s="278"/>
      <c r="E27" s="120"/>
      <c r="F27" s="130"/>
      <c r="G27" s="285"/>
      <c r="H27" s="120"/>
      <c r="I27" s="278"/>
      <c r="J27" s="278"/>
      <c r="K27" s="125"/>
      <c r="L27" s="126"/>
      <c r="M27" s="125"/>
      <c r="N27" s="126"/>
    </row>
    <row r="28" spans="1:14" ht="19.5" customHeight="1">
      <c r="A28" s="284">
        <v>9</v>
      </c>
      <c r="B28" s="119"/>
      <c r="C28" s="278"/>
      <c r="D28" s="278"/>
      <c r="E28" s="119"/>
      <c r="F28" s="129"/>
      <c r="G28" s="285">
        <v>25</v>
      </c>
      <c r="H28" s="119"/>
      <c r="I28" s="278"/>
      <c r="J28" s="278"/>
      <c r="K28" s="122"/>
      <c r="L28" s="123"/>
      <c r="M28" s="122"/>
      <c r="N28" s="123"/>
    </row>
    <row r="29" spans="1:14" ht="19.5" customHeight="1">
      <c r="A29" s="284"/>
      <c r="B29" s="120"/>
      <c r="C29" s="278"/>
      <c r="D29" s="278"/>
      <c r="E29" s="120"/>
      <c r="F29" s="130"/>
      <c r="G29" s="285"/>
      <c r="H29" s="120"/>
      <c r="I29" s="278"/>
      <c r="J29" s="278"/>
      <c r="K29" s="125"/>
      <c r="L29" s="126"/>
      <c r="M29" s="125"/>
      <c r="N29" s="126"/>
    </row>
    <row r="30" spans="1:14" ht="19.5" customHeight="1">
      <c r="A30" s="284">
        <v>10</v>
      </c>
      <c r="B30" s="119"/>
      <c r="C30" s="278"/>
      <c r="D30" s="278"/>
      <c r="E30" s="119"/>
      <c r="F30" s="129"/>
      <c r="G30" s="285">
        <v>26</v>
      </c>
      <c r="H30" s="119"/>
      <c r="I30" s="278"/>
      <c r="J30" s="278"/>
      <c r="K30" s="122"/>
      <c r="L30" s="123"/>
      <c r="M30" s="122"/>
      <c r="N30" s="123"/>
    </row>
    <row r="31" spans="1:14" ht="19.5" customHeight="1">
      <c r="A31" s="284"/>
      <c r="B31" s="120"/>
      <c r="C31" s="278"/>
      <c r="D31" s="278"/>
      <c r="E31" s="120"/>
      <c r="F31" s="130"/>
      <c r="G31" s="285"/>
      <c r="H31" s="120"/>
      <c r="I31" s="278"/>
      <c r="J31" s="278"/>
      <c r="K31" s="125"/>
      <c r="L31" s="126"/>
      <c r="M31" s="125"/>
      <c r="N31" s="126"/>
    </row>
    <row r="32" spans="1:14" ht="19.5" customHeight="1">
      <c r="A32" s="284">
        <v>11</v>
      </c>
      <c r="B32" s="119"/>
      <c r="C32" s="278"/>
      <c r="D32" s="278"/>
      <c r="E32" s="119"/>
      <c r="F32" s="129"/>
      <c r="G32" s="285">
        <v>27</v>
      </c>
      <c r="H32" s="119"/>
      <c r="I32" s="278"/>
      <c r="J32" s="278"/>
      <c r="K32" s="122"/>
      <c r="L32" s="123"/>
      <c r="M32" s="122"/>
      <c r="N32" s="123"/>
    </row>
    <row r="33" spans="1:14" ht="19.5" customHeight="1">
      <c r="A33" s="284"/>
      <c r="B33" s="120"/>
      <c r="C33" s="278"/>
      <c r="D33" s="278"/>
      <c r="E33" s="120"/>
      <c r="F33" s="130"/>
      <c r="G33" s="285"/>
      <c r="H33" s="120"/>
      <c r="I33" s="278"/>
      <c r="J33" s="278"/>
      <c r="K33" s="125"/>
      <c r="L33" s="126"/>
      <c r="M33" s="125"/>
      <c r="N33" s="126"/>
    </row>
    <row r="34" spans="1:14" ht="19.5" customHeight="1">
      <c r="A34" s="284">
        <v>12</v>
      </c>
      <c r="B34" s="119"/>
      <c r="C34" s="278"/>
      <c r="D34" s="278"/>
      <c r="E34" s="119"/>
      <c r="F34" s="129"/>
      <c r="G34" s="285">
        <v>28</v>
      </c>
      <c r="H34" s="119"/>
      <c r="I34" s="278"/>
      <c r="J34" s="278"/>
      <c r="K34" s="122"/>
      <c r="L34" s="123"/>
      <c r="M34" s="122"/>
      <c r="N34" s="123"/>
    </row>
    <row r="35" spans="1:14" ht="19.5" customHeight="1">
      <c r="A35" s="284"/>
      <c r="B35" s="120"/>
      <c r="C35" s="278"/>
      <c r="D35" s="278"/>
      <c r="E35" s="120"/>
      <c r="F35" s="130"/>
      <c r="G35" s="285"/>
      <c r="H35" s="120"/>
      <c r="I35" s="278"/>
      <c r="J35" s="278"/>
      <c r="K35" s="125"/>
      <c r="L35" s="126"/>
      <c r="M35" s="125"/>
      <c r="N35" s="126"/>
    </row>
    <row r="36" spans="1:14" ht="19.5" customHeight="1">
      <c r="A36" s="284">
        <v>13</v>
      </c>
      <c r="B36" s="119"/>
      <c r="C36" s="278"/>
      <c r="D36" s="278"/>
      <c r="E36" s="119"/>
      <c r="F36" s="129"/>
      <c r="G36" s="285">
        <v>29</v>
      </c>
      <c r="H36" s="119"/>
      <c r="I36" s="278"/>
      <c r="J36" s="278"/>
      <c r="K36" s="122"/>
      <c r="L36" s="123"/>
      <c r="M36" s="122"/>
      <c r="N36" s="123"/>
    </row>
    <row r="37" spans="1:14" ht="19.5" customHeight="1">
      <c r="A37" s="284"/>
      <c r="B37" s="120"/>
      <c r="C37" s="278"/>
      <c r="D37" s="278"/>
      <c r="E37" s="120"/>
      <c r="F37" s="130"/>
      <c r="G37" s="285"/>
      <c r="H37" s="120"/>
      <c r="I37" s="278"/>
      <c r="J37" s="278"/>
      <c r="K37" s="125"/>
      <c r="L37" s="126"/>
      <c r="M37" s="125"/>
      <c r="N37" s="126"/>
    </row>
    <row r="38" spans="1:14" ht="19.5" customHeight="1">
      <c r="A38" s="284">
        <v>14</v>
      </c>
      <c r="B38" s="119"/>
      <c r="C38" s="278"/>
      <c r="D38" s="278"/>
      <c r="E38" s="119"/>
      <c r="F38" s="129"/>
      <c r="G38" s="285">
        <v>30</v>
      </c>
      <c r="H38" s="119"/>
      <c r="I38" s="278"/>
      <c r="J38" s="278"/>
      <c r="K38" s="122"/>
      <c r="L38" s="123"/>
      <c r="M38" s="122"/>
      <c r="N38" s="123"/>
    </row>
    <row r="39" spans="1:14" ht="19.5" customHeight="1">
      <c r="A39" s="284"/>
      <c r="B39" s="120"/>
      <c r="C39" s="278"/>
      <c r="D39" s="278"/>
      <c r="E39" s="120"/>
      <c r="F39" s="130"/>
      <c r="G39" s="285"/>
      <c r="H39" s="120"/>
      <c r="I39" s="278"/>
      <c r="J39" s="278"/>
      <c r="K39" s="125"/>
      <c r="L39" s="126"/>
      <c r="M39" s="125"/>
      <c r="N39" s="126"/>
    </row>
    <row r="40" spans="1:14" ht="19.5" customHeight="1">
      <c r="A40" s="284">
        <v>15</v>
      </c>
      <c r="B40" s="119"/>
      <c r="C40" s="278"/>
      <c r="D40" s="278"/>
      <c r="E40" s="119"/>
      <c r="F40" s="129"/>
      <c r="G40" s="285">
        <v>31</v>
      </c>
      <c r="H40" s="119"/>
      <c r="I40" s="278"/>
      <c r="J40" s="278"/>
      <c r="K40" s="122"/>
      <c r="L40" s="123"/>
      <c r="M40" s="122"/>
      <c r="N40" s="123"/>
    </row>
    <row r="41" spans="1:14" ht="19.5" customHeight="1">
      <c r="A41" s="284"/>
      <c r="B41" s="120"/>
      <c r="C41" s="278"/>
      <c r="D41" s="278"/>
      <c r="E41" s="120"/>
      <c r="F41" s="130"/>
      <c r="G41" s="285"/>
      <c r="H41" s="120"/>
      <c r="I41" s="278"/>
      <c r="J41" s="278"/>
      <c r="K41" s="125"/>
      <c r="L41" s="126"/>
      <c r="M41" s="125"/>
      <c r="N41" s="126"/>
    </row>
    <row r="42" spans="1:14" ht="19.5" customHeight="1">
      <c r="A42" s="284">
        <v>16</v>
      </c>
      <c r="B42" s="119"/>
      <c r="C42" s="278"/>
      <c r="D42" s="278"/>
      <c r="E42" s="119"/>
      <c r="F42" s="129"/>
      <c r="G42" s="285" t="s">
        <v>110</v>
      </c>
      <c r="H42" s="119"/>
      <c r="I42" s="278"/>
      <c r="J42" s="278"/>
      <c r="K42" s="122"/>
      <c r="L42" s="123"/>
      <c r="M42" s="122"/>
      <c r="N42" s="123"/>
    </row>
    <row r="43" spans="1:14" ht="19.5" customHeight="1">
      <c r="A43" s="284"/>
      <c r="B43" s="120"/>
      <c r="C43" s="278"/>
      <c r="D43" s="278"/>
      <c r="E43" s="120"/>
      <c r="F43" s="130"/>
      <c r="G43" s="285"/>
      <c r="H43" s="120"/>
      <c r="I43" s="278"/>
      <c r="J43" s="278"/>
      <c r="K43" s="125"/>
      <c r="L43" s="126"/>
      <c r="M43" s="125"/>
      <c r="N43" s="126"/>
    </row>
  </sheetData>
  <mergeCells count="83">
    <mergeCell ref="L6:N6"/>
    <mergeCell ref="H10:H11"/>
    <mergeCell ref="A4:A6"/>
    <mergeCell ref="B4:C6"/>
    <mergeCell ref="D4:D6"/>
    <mergeCell ref="E4:F6"/>
    <mergeCell ref="G4:G6"/>
    <mergeCell ref="H4:I6"/>
    <mergeCell ref="I10:J11"/>
    <mergeCell ref="C10:D11"/>
    <mergeCell ref="A12:A13"/>
    <mergeCell ref="C12:D13"/>
    <mergeCell ref="G12:G13"/>
    <mergeCell ref="A10:A11"/>
    <mergeCell ref="B10:B11"/>
    <mergeCell ref="G10:G11"/>
    <mergeCell ref="A18:A19"/>
    <mergeCell ref="C18:D19"/>
    <mergeCell ref="G18:G19"/>
    <mergeCell ref="I14:J15"/>
    <mergeCell ref="A16:A17"/>
    <mergeCell ref="C16:D17"/>
    <mergeCell ref="G16:G17"/>
    <mergeCell ref="A14:A15"/>
    <mergeCell ref="C14:D15"/>
    <mergeCell ref="G14:G15"/>
    <mergeCell ref="A24:A25"/>
    <mergeCell ref="C24:D25"/>
    <mergeCell ref="G24:G25"/>
    <mergeCell ref="I20:J21"/>
    <mergeCell ref="A22:A23"/>
    <mergeCell ref="C22:D23"/>
    <mergeCell ref="G22:G23"/>
    <mergeCell ref="A20:A21"/>
    <mergeCell ref="C20:D21"/>
    <mergeCell ref="G20:G21"/>
    <mergeCell ref="A30:A31"/>
    <mergeCell ref="C30:D31"/>
    <mergeCell ref="G30:G31"/>
    <mergeCell ref="I26:J27"/>
    <mergeCell ref="A28:A29"/>
    <mergeCell ref="C28:D29"/>
    <mergeCell ref="G28:G29"/>
    <mergeCell ref="A26:A27"/>
    <mergeCell ref="C26:D27"/>
    <mergeCell ref="G26:G27"/>
    <mergeCell ref="A36:A37"/>
    <mergeCell ref="C36:D37"/>
    <mergeCell ref="G36:G37"/>
    <mergeCell ref="I32:J33"/>
    <mergeCell ref="A34:A35"/>
    <mergeCell ref="C34:D35"/>
    <mergeCell ref="G34:G35"/>
    <mergeCell ref="A32:A33"/>
    <mergeCell ref="C32:D33"/>
    <mergeCell ref="G32:G33"/>
    <mergeCell ref="A42:A43"/>
    <mergeCell ref="C42:D43"/>
    <mergeCell ref="G42:G43"/>
    <mergeCell ref="I38:J39"/>
    <mergeCell ref="A40:A41"/>
    <mergeCell ref="C40:D41"/>
    <mergeCell ref="G40:G41"/>
    <mergeCell ref="A38:A39"/>
    <mergeCell ref="C38:D39"/>
    <mergeCell ref="G38:G39"/>
    <mergeCell ref="I42:J43"/>
    <mergeCell ref="D2:I2"/>
    <mergeCell ref="M11:N11"/>
    <mergeCell ref="K11:L11"/>
    <mergeCell ref="L5:M5"/>
    <mergeCell ref="I40:J41"/>
    <mergeCell ref="I36:J37"/>
    <mergeCell ref="I34:J35"/>
    <mergeCell ref="I30:J31"/>
    <mergeCell ref="I28:J29"/>
    <mergeCell ref="I24:J25"/>
    <mergeCell ref="I22:J23"/>
    <mergeCell ref="I18:J19"/>
    <mergeCell ref="I16:J17"/>
    <mergeCell ref="I12:J13"/>
    <mergeCell ref="J4:J6"/>
    <mergeCell ref="K4:M4"/>
  </mergeCells>
  <phoneticPr fontId="1"/>
  <dataValidations count="1">
    <dataValidation type="list" allowBlank="1" showInputMessage="1" showErrorMessage="1" sqref="H4:I6">
      <formula1>職員名簿!E3:E53</formula1>
    </dataValidation>
  </dataValidations>
  <pageMargins left="0.7" right="0.38" top="0.41" bottom="0.36" header="0.3" footer="0.3"/>
  <pageSetup paperSize="9"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D3:H60"/>
  <sheetViews>
    <sheetView showGridLines="0" workbookViewId="0">
      <selection activeCell="E10" sqref="E10"/>
    </sheetView>
  </sheetViews>
  <sheetFormatPr defaultRowHeight="13.5"/>
  <cols>
    <col min="1" max="4" width="4" customWidth="1"/>
    <col min="5" max="5" width="25.875" customWidth="1"/>
    <col min="6" max="6" width="17.625" customWidth="1"/>
  </cols>
  <sheetData>
    <row r="3" spans="4:8" ht="25.5" customHeight="1">
      <c r="D3" s="2"/>
      <c r="E3" s="82" t="s">
        <v>91</v>
      </c>
      <c r="F3" s="146" t="s">
        <v>154</v>
      </c>
    </row>
    <row r="4" spans="4:8" s="2" customFormat="1" ht="21" customHeight="1">
      <c r="D4" s="2">
        <v>1</v>
      </c>
      <c r="E4" s="81" t="s">
        <v>168</v>
      </c>
      <c r="F4" s="147" t="s">
        <v>121</v>
      </c>
      <c r="H4" s="2" t="s">
        <v>150</v>
      </c>
    </row>
    <row r="5" spans="4:8" s="2" customFormat="1" ht="21" customHeight="1">
      <c r="D5" s="2">
        <v>2</v>
      </c>
      <c r="E5" s="81" t="s">
        <v>169</v>
      </c>
      <c r="F5" s="147" t="s">
        <v>122</v>
      </c>
    </row>
    <row r="6" spans="4:8" s="2" customFormat="1" ht="21" customHeight="1">
      <c r="D6" s="2">
        <v>3</v>
      </c>
      <c r="E6" s="81" t="s">
        <v>170</v>
      </c>
      <c r="F6" s="147" t="s">
        <v>123</v>
      </c>
    </row>
    <row r="7" spans="4:8" s="2" customFormat="1" ht="21" customHeight="1">
      <c r="D7" s="2">
        <v>4</v>
      </c>
      <c r="E7" s="81" t="s">
        <v>171</v>
      </c>
      <c r="F7" s="147" t="s">
        <v>124</v>
      </c>
    </row>
    <row r="8" spans="4:8" s="2" customFormat="1" ht="21" customHeight="1">
      <c r="D8" s="2">
        <v>5</v>
      </c>
      <c r="E8" s="81" t="s">
        <v>172</v>
      </c>
      <c r="F8" s="147" t="s">
        <v>125</v>
      </c>
    </row>
    <row r="9" spans="4:8" s="2" customFormat="1" ht="21" customHeight="1">
      <c r="D9" s="2">
        <v>6</v>
      </c>
      <c r="E9" s="81" t="s">
        <v>173</v>
      </c>
      <c r="F9" s="147" t="s">
        <v>126</v>
      </c>
    </row>
    <row r="10" spans="4:8" s="2" customFormat="1" ht="21" customHeight="1">
      <c r="D10" s="2">
        <v>7</v>
      </c>
      <c r="E10" s="81" t="s">
        <v>92</v>
      </c>
      <c r="F10" s="147" t="s">
        <v>127</v>
      </c>
    </row>
    <row r="11" spans="4:8" s="2" customFormat="1" ht="21" customHeight="1">
      <c r="D11" s="2">
        <v>8</v>
      </c>
      <c r="E11" s="81" t="s">
        <v>61</v>
      </c>
      <c r="F11" s="147" t="s">
        <v>128</v>
      </c>
    </row>
    <row r="12" spans="4:8" s="2" customFormat="1" ht="21" customHeight="1">
      <c r="D12" s="2">
        <v>9</v>
      </c>
      <c r="E12" s="81" t="s">
        <v>62</v>
      </c>
      <c r="F12" s="147" t="s">
        <v>129</v>
      </c>
    </row>
    <row r="13" spans="4:8" s="2" customFormat="1" ht="21" customHeight="1">
      <c r="D13" s="2">
        <v>10</v>
      </c>
      <c r="E13" s="81" t="s">
        <v>63</v>
      </c>
      <c r="F13" s="147" t="s">
        <v>130</v>
      </c>
    </row>
    <row r="14" spans="4:8" s="2" customFormat="1" ht="21" customHeight="1">
      <c r="D14" s="2">
        <v>11</v>
      </c>
      <c r="E14" s="81" t="s">
        <v>64</v>
      </c>
      <c r="F14" s="147" t="s">
        <v>131</v>
      </c>
    </row>
    <row r="15" spans="4:8" s="2" customFormat="1" ht="21" customHeight="1">
      <c r="D15" s="2">
        <v>12</v>
      </c>
      <c r="E15" s="81" t="s">
        <v>65</v>
      </c>
      <c r="F15" s="147" t="s">
        <v>132</v>
      </c>
    </row>
    <row r="16" spans="4:8" s="2" customFormat="1" ht="21" customHeight="1">
      <c r="D16" s="2">
        <v>13</v>
      </c>
      <c r="E16" s="81" t="s">
        <v>66</v>
      </c>
      <c r="F16" s="147" t="s">
        <v>133</v>
      </c>
    </row>
    <row r="17" spans="4:6" s="2" customFormat="1" ht="21" customHeight="1">
      <c r="D17" s="2">
        <v>14</v>
      </c>
      <c r="E17" s="81" t="s">
        <v>67</v>
      </c>
      <c r="F17" s="147" t="s">
        <v>134</v>
      </c>
    </row>
    <row r="18" spans="4:6" s="2" customFormat="1" ht="21" customHeight="1">
      <c r="D18" s="2">
        <v>15</v>
      </c>
      <c r="E18" s="81" t="s">
        <v>68</v>
      </c>
      <c r="F18" s="147" t="s">
        <v>135</v>
      </c>
    </row>
    <row r="19" spans="4:6" s="2" customFormat="1" ht="21" customHeight="1">
      <c r="D19" s="2">
        <v>16</v>
      </c>
      <c r="E19" s="81" t="s">
        <v>69</v>
      </c>
      <c r="F19" s="147" t="s">
        <v>136</v>
      </c>
    </row>
    <row r="20" spans="4:6" s="2" customFormat="1" ht="21" customHeight="1">
      <c r="D20" s="2">
        <v>17</v>
      </c>
      <c r="E20" s="81" t="s">
        <v>70</v>
      </c>
      <c r="F20" s="147" t="s">
        <v>137</v>
      </c>
    </row>
    <row r="21" spans="4:6" s="2" customFormat="1" ht="21" customHeight="1">
      <c r="D21" s="2">
        <v>18</v>
      </c>
      <c r="E21" s="81" t="s">
        <v>71</v>
      </c>
      <c r="F21" s="147" t="s">
        <v>138</v>
      </c>
    </row>
    <row r="22" spans="4:6" s="2" customFormat="1" ht="21" customHeight="1">
      <c r="D22" s="2">
        <v>19</v>
      </c>
      <c r="E22" s="81" t="s">
        <v>72</v>
      </c>
      <c r="F22" s="147" t="s">
        <v>139</v>
      </c>
    </row>
    <row r="23" spans="4:6" s="2" customFormat="1" ht="21" customHeight="1">
      <c r="D23" s="2">
        <v>20</v>
      </c>
      <c r="E23" s="81" t="s">
        <v>73</v>
      </c>
      <c r="F23" s="147" t="s">
        <v>140</v>
      </c>
    </row>
    <row r="24" spans="4:6" s="2" customFormat="1" ht="21" customHeight="1">
      <c r="D24" s="2">
        <v>21</v>
      </c>
      <c r="E24" s="81" t="s">
        <v>74</v>
      </c>
      <c r="F24" s="147" t="s">
        <v>141</v>
      </c>
    </row>
    <row r="25" spans="4:6" s="2" customFormat="1" ht="21" customHeight="1">
      <c r="D25" s="2">
        <v>22</v>
      </c>
      <c r="E25" s="81" t="s">
        <v>75</v>
      </c>
      <c r="F25" s="147" t="s">
        <v>142</v>
      </c>
    </row>
    <row r="26" spans="4:6" s="2" customFormat="1" ht="21" customHeight="1">
      <c r="D26" s="2">
        <v>23</v>
      </c>
      <c r="E26" s="81" t="s">
        <v>76</v>
      </c>
      <c r="F26" s="147" t="s">
        <v>143</v>
      </c>
    </row>
    <row r="27" spans="4:6" s="2" customFormat="1" ht="21" customHeight="1">
      <c r="D27" s="2">
        <v>24</v>
      </c>
      <c r="E27" s="81" t="s">
        <v>77</v>
      </c>
      <c r="F27" s="147" t="s">
        <v>121</v>
      </c>
    </row>
    <row r="28" spans="4:6" s="2" customFormat="1" ht="21" customHeight="1">
      <c r="D28" s="2">
        <v>25</v>
      </c>
      <c r="E28" s="81" t="s">
        <v>78</v>
      </c>
      <c r="F28" s="147" t="s">
        <v>121</v>
      </c>
    </row>
    <row r="29" spans="4:6" s="2" customFormat="1" ht="21" customHeight="1">
      <c r="D29" s="2">
        <v>26</v>
      </c>
      <c r="E29" s="81" t="s">
        <v>79</v>
      </c>
      <c r="F29" s="147" t="s">
        <v>121</v>
      </c>
    </row>
    <row r="30" spans="4:6" s="2" customFormat="1" ht="21" customHeight="1">
      <c r="D30" s="2">
        <v>27</v>
      </c>
      <c r="E30" s="81" t="s">
        <v>80</v>
      </c>
      <c r="F30" s="147" t="s">
        <v>121</v>
      </c>
    </row>
    <row r="31" spans="4:6" s="2" customFormat="1" ht="21" customHeight="1">
      <c r="D31" s="2">
        <v>28</v>
      </c>
      <c r="E31" s="81" t="s">
        <v>81</v>
      </c>
      <c r="F31" s="147" t="s">
        <v>121</v>
      </c>
    </row>
    <row r="32" spans="4:6" s="2" customFormat="1" ht="21" customHeight="1">
      <c r="D32" s="2">
        <v>29</v>
      </c>
      <c r="E32" s="81" t="s">
        <v>82</v>
      </c>
      <c r="F32" s="147" t="s">
        <v>121</v>
      </c>
    </row>
    <row r="33" spans="4:6" s="2" customFormat="1" ht="21" customHeight="1">
      <c r="D33" s="2">
        <v>30</v>
      </c>
      <c r="E33" s="81" t="s">
        <v>83</v>
      </c>
      <c r="F33" s="147" t="s">
        <v>121</v>
      </c>
    </row>
    <row r="34" spans="4:6" s="2" customFormat="1" ht="21" customHeight="1">
      <c r="D34" s="2">
        <v>31</v>
      </c>
      <c r="E34" s="81" t="s">
        <v>84</v>
      </c>
      <c r="F34" s="147" t="s">
        <v>121</v>
      </c>
    </row>
    <row r="35" spans="4:6" s="2" customFormat="1" ht="21" customHeight="1">
      <c r="D35" s="2">
        <v>32</v>
      </c>
      <c r="E35" s="81" t="s">
        <v>85</v>
      </c>
      <c r="F35" s="147" t="s">
        <v>121</v>
      </c>
    </row>
    <row r="36" spans="4:6" s="2" customFormat="1" ht="21" customHeight="1">
      <c r="D36" s="2">
        <v>33</v>
      </c>
      <c r="E36" s="81" t="s">
        <v>86</v>
      </c>
      <c r="F36" s="147" t="s">
        <v>121</v>
      </c>
    </row>
    <row r="37" spans="4:6" s="2" customFormat="1" ht="21" customHeight="1">
      <c r="D37" s="2">
        <v>34</v>
      </c>
      <c r="E37" s="81" t="s">
        <v>87</v>
      </c>
      <c r="F37" s="147" t="s">
        <v>121</v>
      </c>
    </row>
    <row r="38" spans="4:6" s="2" customFormat="1" ht="21" customHeight="1">
      <c r="D38" s="2">
        <v>35</v>
      </c>
      <c r="E38" s="81" t="s">
        <v>88</v>
      </c>
      <c r="F38" s="147" t="s">
        <v>121</v>
      </c>
    </row>
    <row r="39" spans="4:6" s="2" customFormat="1" ht="21" customHeight="1">
      <c r="D39" s="2">
        <v>36</v>
      </c>
      <c r="E39" s="81" t="s">
        <v>89</v>
      </c>
      <c r="F39" s="147" t="s">
        <v>121</v>
      </c>
    </row>
    <row r="40" spans="4:6" s="2" customFormat="1" ht="21" customHeight="1">
      <c r="D40" s="2">
        <v>37</v>
      </c>
      <c r="E40" s="81" t="s">
        <v>90</v>
      </c>
      <c r="F40" s="147" t="s">
        <v>121</v>
      </c>
    </row>
    <row r="41" spans="4:6" s="2" customFormat="1" ht="21" customHeight="1">
      <c r="D41" s="2">
        <v>38</v>
      </c>
      <c r="E41" s="81"/>
      <c r="F41" s="147"/>
    </row>
    <row r="42" spans="4:6" ht="17.25">
      <c r="D42" s="2">
        <v>39</v>
      </c>
      <c r="E42" s="81"/>
      <c r="F42" s="147"/>
    </row>
    <row r="43" spans="4:6" ht="17.25">
      <c r="D43" s="2">
        <v>40</v>
      </c>
      <c r="E43" s="81"/>
      <c r="F43" s="147"/>
    </row>
    <row r="44" spans="4:6" ht="17.25">
      <c r="D44" s="2">
        <v>41</v>
      </c>
      <c r="E44" s="81"/>
      <c r="F44" s="147"/>
    </row>
    <row r="45" spans="4:6" ht="17.25">
      <c r="D45" s="2">
        <v>42</v>
      </c>
      <c r="E45" s="81"/>
      <c r="F45" s="147"/>
    </row>
    <row r="46" spans="4:6" ht="17.25">
      <c r="D46" s="2">
        <v>43</v>
      </c>
      <c r="E46" s="81"/>
      <c r="F46" s="147"/>
    </row>
    <row r="47" spans="4:6" ht="17.25">
      <c r="D47" s="2">
        <v>44</v>
      </c>
      <c r="E47" s="81"/>
      <c r="F47" s="147"/>
    </row>
    <row r="48" spans="4:6" ht="17.25">
      <c r="D48" s="2">
        <v>45</v>
      </c>
      <c r="E48" s="81"/>
      <c r="F48" s="147"/>
    </row>
    <row r="49" spans="4:6" ht="17.25">
      <c r="D49" s="2">
        <v>46</v>
      </c>
      <c r="E49" s="81"/>
      <c r="F49" s="147"/>
    </row>
    <row r="50" spans="4:6" ht="17.25">
      <c r="D50" s="2">
        <v>47</v>
      </c>
      <c r="E50" s="81"/>
      <c r="F50" s="147"/>
    </row>
    <row r="51" spans="4:6" ht="17.25">
      <c r="D51" s="2">
        <v>48</v>
      </c>
      <c r="E51" s="81"/>
      <c r="F51" s="147"/>
    </row>
    <row r="52" spans="4:6" ht="17.25">
      <c r="D52" s="2">
        <v>49</v>
      </c>
      <c r="E52" s="81"/>
      <c r="F52" s="147"/>
    </row>
    <row r="53" spans="4:6" ht="17.25">
      <c r="D53" s="2">
        <v>50</v>
      </c>
      <c r="E53" s="81"/>
      <c r="F53" s="147"/>
    </row>
    <row r="54" spans="4:6" ht="17.25">
      <c r="D54" s="2">
        <v>51</v>
      </c>
      <c r="E54" s="81"/>
      <c r="F54" s="147"/>
    </row>
    <row r="55" spans="4:6" ht="17.25">
      <c r="D55" s="2">
        <v>52</v>
      </c>
      <c r="E55" s="81"/>
      <c r="F55" s="147"/>
    </row>
    <row r="56" spans="4:6" ht="17.25">
      <c r="D56" s="2">
        <v>53</v>
      </c>
      <c r="E56" s="81"/>
      <c r="F56" s="147"/>
    </row>
    <row r="57" spans="4:6" ht="17.25">
      <c r="D57" s="2">
        <v>54</v>
      </c>
      <c r="E57" s="81"/>
      <c r="F57" s="147"/>
    </row>
    <row r="58" spans="4:6" ht="17.25">
      <c r="D58" s="2">
        <v>55</v>
      </c>
      <c r="E58" s="81"/>
      <c r="F58" s="147"/>
    </row>
    <row r="59" spans="4:6" ht="17.25">
      <c r="D59" s="2">
        <v>56</v>
      </c>
      <c r="E59" s="81"/>
      <c r="F59" s="147"/>
    </row>
    <row r="60" spans="4:6" ht="17.25">
      <c r="D60" s="2">
        <v>57</v>
      </c>
      <c r="E60" s="81"/>
      <c r="F60" s="147"/>
    </row>
  </sheetData>
  <phoneticPr fontId="1"/>
  <pageMargins left="0.7" right="0.7" top="0.75" bottom="0.75" header="0.3" footer="0.3"/>
  <pageSetup paperSize="9" orientation="portrait" horizontalDpi="0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N61"/>
  <sheetViews>
    <sheetView showGridLines="0" topLeftCell="A13" workbookViewId="0">
      <selection activeCell="C42" sqref="C42"/>
    </sheetView>
  </sheetViews>
  <sheetFormatPr defaultRowHeight="14.25"/>
  <cols>
    <col min="1" max="1" width="9" style="51"/>
    <col min="2" max="2" width="11.625" style="49" customWidth="1"/>
    <col min="3" max="3" width="15.25" style="50" customWidth="1"/>
    <col min="4" max="16384" width="9" style="51"/>
  </cols>
  <sheetData>
    <row r="1" spans="1:14" ht="22.5" customHeight="1">
      <c r="A1" s="48" t="s">
        <v>151</v>
      </c>
    </row>
    <row r="2" spans="1:14" ht="18.75" customHeight="1">
      <c r="B2" s="144" t="s">
        <v>33</v>
      </c>
      <c r="C2" s="143">
        <f>memo!E28</f>
        <v>2016</v>
      </c>
      <c r="D2" s="145" t="s">
        <v>34</v>
      </c>
      <c r="E2" s="52"/>
      <c r="F2" s="53"/>
    </row>
    <row r="3" spans="1:14" ht="18.75" customHeight="1">
      <c r="B3" s="57"/>
      <c r="C3" s="59"/>
      <c r="D3" s="54"/>
      <c r="E3" s="52"/>
      <c r="F3" s="53" t="s">
        <v>95</v>
      </c>
    </row>
    <row r="4" spans="1:14">
      <c r="B4" s="105"/>
      <c r="C4" s="106" t="s">
        <v>53</v>
      </c>
      <c r="D4" s="54"/>
      <c r="E4" s="55" t="s">
        <v>54</v>
      </c>
    </row>
    <row r="5" spans="1:14">
      <c r="B5" s="61" t="s">
        <v>11</v>
      </c>
      <c r="C5" s="107">
        <f>DATE(C2,4,29)</f>
        <v>42489</v>
      </c>
      <c r="D5" s="103"/>
      <c r="E5" s="135" t="s">
        <v>38</v>
      </c>
      <c r="F5" s="136" t="s">
        <v>38</v>
      </c>
      <c r="G5" s="136" t="s">
        <v>39</v>
      </c>
      <c r="H5" s="136" t="s">
        <v>39</v>
      </c>
      <c r="I5" s="136"/>
      <c r="J5" s="56"/>
      <c r="K5" s="136"/>
      <c r="L5" s="230"/>
    </row>
    <row r="6" spans="1:14">
      <c r="B6" s="61" t="s">
        <v>15</v>
      </c>
      <c r="C6" s="107" t="str">
        <f>E18</f>
        <v/>
      </c>
      <c r="D6" s="54"/>
      <c r="E6" s="137" t="s">
        <v>40</v>
      </c>
      <c r="F6" s="138" t="s">
        <v>43</v>
      </c>
      <c r="G6" s="138" t="s">
        <v>42</v>
      </c>
      <c r="H6" s="138" t="s">
        <v>41</v>
      </c>
      <c r="I6" s="138"/>
      <c r="J6" s="54"/>
      <c r="K6" s="140"/>
      <c r="L6" s="231"/>
    </row>
    <row r="7" spans="1:14">
      <c r="B7" s="61" t="s">
        <v>12</v>
      </c>
      <c r="C7" s="107">
        <f>DATE(C2,5,3)</f>
        <v>42493</v>
      </c>
      <c r="D7" s="103"/>
      <c r="E7" s="131" t="str">
        <f>IF(WEEKDAY(DATE($C$2,7,15))=2,DATE($C$2,7,15),"")</f>
        <v/>
      </c>
      <c r="F7" s="132" t="str">
        <f>IF(WEEKDAY(DATE($C$2,9,15))=2,DATE($C$2,9,15),"")</f>
        <v/>
      </c>
      <c r="G7" s="132" t="str">
        <f>IF(WEEKDAY(DATE($C$2,10,8))=2,DATE($C$2,10,8),"")</f>
        <v/>
      </c>
      <c r="H7" s="132" t="str">
        <f>IF(WEEKDAY(DATE($C$2+1,1,8))=2,DATE($C$2+1,1,8),"")</f>
        <v/>
      </c>
      <c r="I7" s="138"/>
      <c r="J7" s="54"/>
      <c r="K7" s="140"/>
      <c r="L7" s="231"/>
      <c r="N7" s="51" t="s">
        <v>153</v>
      </c>
    </row>
    <row r="8" spans="1:14">
      <c r="B8" s="62" t="s">
        <v>13</v>
      </c>
      <c r="C8" s="107">
        <f>DATE(C2,5,4)</f>
        <v>42494</v>
      </c>
      <c r="D8" s="103"/>
      <c r="E8" s="131" t="str">
        <f>IF(WEEKDAY(DATE($C$2,7,16))=2,DATE($C$2,7,16),"")</f>
        <v/>
      </c>
      <c r="F8" s="132" t="str">
        <f>IF(WEEKDAY(DATE($C$2,9,16))=2,DATE($C$2,9,16),"")</f>
        <v/>
      </c>
      <c r="G8" s="132" t="str">
        <f>IF(WEEKDAY(DATE($C$2,10,9))=2,DATE($C$2,10,9),"")</f>
        <v/>
      </c>
      <c r="H8" s="132">
        <f>IF(WEEKDAY(DATE($C$2+1,1,9))=2,DATE($C$2+1,1,9),"")</f>
        <v>42744</v>
      </c>
      <c r="I8" s="138"/>
      <c r="J8" s="54"/>
      <c r="K8" s="140"/>
      <c r="L8" s="231"/>
      <c r="M8" s="54"/>
      <c r="N8" s="54"/>
    </row>
    <row r="9" spans="1:14">
      <c r="B9" s="62" t="s">
        <v>14</v>
      </c>
      <c r="C9" s="107">
        <f>DATE(C2,5,5)</f>
        <v>42495</v>
      </c>
      <c r="D9" s="103"/>
      <c r="E9" s="131" t="str">
        <f>IF(WEEKDAY(DATE($C$2,7,17))=2,DATE($C$2,7,17),"")</f>
        <v/>
      </c>
      <c r="F9" s="132" t="str">
        <f>IF(WEEKDAY(DATE($C$2,9,17))=2,DATE($C$2,9,17),"")</f>
        <v/>
      </c>
      <c r="G9" s="132">
        <f>IF(WEEKDAY(DATE($C$2,10,10))=2,DATE($C$2,10,10),"")</f>
        <v>42653</v>
      </c>
      <c r="H9" s="132" t="str">
        <f>IF(WEEKDAY(DATE($C$2+1,1,10))=2,DATE($C$2+1,1,10),"")</f>
        <v/>
      </c>
      <c r="I9" s="138"/>
      <c r="J9" s="54"/>
      <c r="K9" s="140"/>
      <c r="L9" s="231"/>
      <c r="M9" s="54"/>
      <c r="N9" s="54"/>
    </row>
    <row r="10" spans="1:14">
      <c r="B10" s="61" t="s">
        <v>15</v>
      </c>
      <c r="C10" s="107" t="str">
        <f>H21</f>
        <v/>
      </c>
      <c r="D10" s="54"/>
      <c r="E10" s="131">
        <f>IF(WEEKDAY(DATE($C$2,7,18))=2,DATE($C$2,7,18),"")</f>
        <v>42569</v>
      </c>
      <c r="F10" s="132" t="str">
        <f>IF(WEEKDAY(DATE($C$2,9,18))=2,DATE($C$2,9,18),"")</f>
        <v/>
      </c>
      <c r="G10" s="132" t="str">
        <f>IF(WEEKDAY(DATE($C$2,10,11))=2,DATE($C$2,10,11),"")</f>
        <v/>
      </c>
      <c r="H10" s="132" t="str">
        <f>IF(WEEKDAY(DATE($C$2+1,1,11))=2,DATE($C$2+1,1,11),"")</f>
        <v/>
      </c>
      <c r="I10" s="138"/>
      <c r="J10" s="54"/>
      <c r="K10" s="140"/>
      <c r="L10" s="231"/>
      <c r="M10" s="54"/>
      <c r="N10" s="54"/>
    </row>
    <row r="11" spans="1:14">
      <c r="B11" s="60"/>
      <c r="C11" s="108"/>
      <c r="D11" s="54"/>
      <c r="E11" s="131" t="str">
        <f>IF(WEEKDAY(DATE($C$2,7,19))=2,DATE($C$2,7,19),"")</f>
        <v/>
      </c>
      <c r="F11" s="132">
        <f>IF(WEEKDAY(DATE($C$2,9,19))=2,DATE($C$2,9,19),"")</f>
        <v>42632</v>
      </c>
      <c r="G11" s="132" t="str">
        <f>IF(WEEKDAY(DATE($C$2,10,12))=2,DATE($C$2,10,12),"")</f>
        <v/>
      </c>
      <c r="H11" s="132" t="str">
        <f>IF(WEEKDAY(DATE($C$2+1,1,12))=2,DATE($C$2+1,1,12),"")</f>
        <v/>
      </c>
      <c r="I11" s="138"/>
      <c r="J11" s="54"/>
      <c r="K11" s="140"/>
      <c r="L11" s="231"/>
      <c r="M11" s="54"/>
      <c r="N11" s="54"/>
    </row>
    <row r="12" spans="1:14">
      <c r="B12" s="61" t="s">
        <v>16</v>
      </c>
      <c r="C12" s="107">
        <f>E14</f>
        <v>42569</v>
      </c>
      <c r="D12" s="103"/>
      <c r="E12" s="131" t="str">
        <f>IF(WEEKDAY(DATE($C$2,7,20))=2,DATE($C$2,7,20),"")</f>
        <v/>
      </c>
      <c r="F12" s="132" t="str">
        <f>IF(WEEKDAY(DATE($C$2,9,20))=2,DATE($C$2,9,20),"")</f>
        <v/>
      </c>
      <c r="G12" s="132" t="str">
        <f>IF(WEEKDAY(DATE($C$2,10,13))=2,DATE($C$2,10,13),"")</f>
        <v/>
      </c>
      <c r="H12" s="132" t="str">
        <f>IF(WEEKDAY(DATE($C$2+1,1,13))=2,DATE($C$2+1,1,13),"")</f>
        <v/>
      </c>
      <c r="I12" s="138"/>
      <c r="J12" s="54"/>
      <c r="K12" s="140"/>
      <c r="L12" s="231"/>
      <c r="M12" s="54"/>
      <c r="N12" s="54"/>
    </row>
    <row r="13" spans="1:14">
      <c r="B13" s="62"/>
      <c r="C13" s="109"/>
      <c r="D13" s="54"/>
      <c r="E13" s="131" t="str">
        <f>IF(WEEKDAY(DATE($C$2,7,21))=2,DATE($C$2,7,21),"")</f>
        <v/>
      </c>
      <c r="F13" s="132" t="str">
        <f>IF(WEEKDAY(DATE($C$2,9,21))=2,DATE($C$2,9,21),"")</f>
        <v/>
      </c>
      <c r="G13" s="132" t="str">
        <f>IF(WEEKDAY(DATE($C$2,10,14))=2,DATE($C$2,10,14),"")</f>
        <v/>
      </c>
      <c r="H13" s="132" t="str">
        <f>IF(WEEKDAY(DATE($C$2+1,1,14))=2,DATE($C$2+1,1,14),"")</f>
        <v/>
      </c>
      <c r="I13" s="138"/>
      <c r="J13" s="54"/>
      <c r="K13" s="140"/>
      <c r="L13" s="231"/>
      <c r="M13" s="54"/>
      <c r="N13" s="54"/>
    </row>
    <row r="14" spans="1:14">
      <c r="B14" s="62" t="s">
        <v>17</v>
      </c>
      <c r="C14" s="107">
        <f>F14</f>
        <v>42632</v>
      </c>
      <c r="D14" s="103"/>
      <c r="E14" s="133">
        <f>SUM(E7:E13)</f>
        <v>42569</v>
      </c>
      <c r="F14" s="134">
        <f>SUM(F7:F13)</f>
        <v>42632</v>
      </c>
      <c r="G14" s="134">
        <f>SUM(G7:G13)</f>
        <v>42653</v>
      </c>
      <c r="H14" s="134">
        <f>SUM(H7:H13)</f>
        <v>42744</v>
      </c>
      <c r="I14" s="138"/>
      <c r="J14" s="54"/>
      <c r="K14" s="140"/>
      <c r="L14" s="231"/>
      <c r="M14" s="54"/>
      <c r="N14" s="54"/>
    </row>
    <row r="15" spans="1:14">
      <c r="B15" s="61" t="s">
        <v>37</v>
      </c>
      <c r="C15" s="107" t="str">
        <f>E21</f>
        <v/>
      </c>
      <c r="D15" s="54"/>
      <c r="E15" s="137"/>
      <c r="F15" s="138"/>
      <c r="G15" s="138"/>
      <c r="H15" s="138"/>
      <c r="I15" s="138"/>
      <c r="J15" s="138"/>
      <c r="K15" s="140"/>
      <c r="L15" s="231"/>
      <c r="M15" s="54"/>
      <c r="N15" s="54"/>
    </row>
    <row r="16" spans="1:14">
      <c r="B16" s="61" t="s">
        <v>18</v>
      </c>
      <c r="C16" s="107">
        <f>DATE(C2,9,G24)</f>
        <v>42635</v>
      </c>
      <c r="D16" s="104"/>
      <c r="E16" s="137" t="s">
        <v>44</v>
      </c>
      <c r="F16" s="138"/>
      <c r="G16" s="138"/>
      <c r="H16" s="138"/>
      <c r="I16" s="138"/>
      <c r="J16" s="138"/>
      <c r="K16" s="138"/>
      <c r="L16" s="231"/>
      <c r="M16" s="54"/>
      <c r="N16" s="54"/>
    </row>
    <row r="17" spans="2:14">
      <c r="B17" s="61" t="s">
        <v>15</v>
      </c>
      <c r="C17" s="107" t="str">
        <f>F18</f>
        <v/>
      </c>
      <c r="D17" s="54"/>
      <c r="E17" s="137" t="s">
        <v>45</v>
      </c>
      <c r="F17" s="138" t="s">
        <v>118</v>
      </c>
      <c r="G17" s="138" t="s">
        <v>46</v>
      </c>
      <c r="H17" s="138" t="s">
        <v>47</v>
      </c>
      <c r="I17" s="138" t="s">
        <v>117</v>
      </c>
      <c r="J17" s="138" t="s">
        <v>120</v>
      </c>
      <c r="K17" s="138" t="s">
        <v>119</v>
      </c>
      <c r="L17" s="139" t="s">
        <v>163</v>
      </c>
      <c r="M17" s="54"/>
    </row>
    <row r="18" spans="2:14">
      <c r="B18" s="61" t="s">
        <v>19</v>
      </c>
      <c r="C18" s="107">
        <f>G14</f>
        <v>42653</v>
      </c>
      <c r="D18" s="103"/>
      <c r="E18" s="131" t="str">
        <f>IF(WEEKDAY(C5)=1,C5+1,"")</f>
        <v/>
      </c>
      <c r="F18" s="132" t="str">
        <f>IF(WEEKDAY(C16)=1,C16+1,"")</f>
        <v/>
      </c>
      <c r="G18" s="132" t="str">
        <f>IF(WEEKDAY(C20)=1,C20+1,"")</f>
        <v/>
      </c>
      <c r="H18" s="132" t="str">
        <f>IF(WEEKDAY(C22)=1,C22+1,"")</f>
        <v/>
      </c>
      <c r="I18" s="132" t="str">
        <f>IF(WEEKDAY(C25)=1,C25+1,"")</f>
        <v/>
      </c>
      <c r="J18" s="132" t="str">
        <f>IF(WEEKDAY(C36)=1,C36+1,"")</f>
        <v/>
      </c>
      <c r="K18" s="132" t="str">
        <f>IF(WEEKDAY(C38)=1,C38+1,"")</f>
        <v/>
      </c>
      <c r="L18" s="232" t="str">
        <f>IF(C40="","",IF(WEEKDAY(C40)=1,C40+1,""))</f>
        <v/>
      </c>
      <c r="M18" s="54"/>
      <c r="N18" s="51" t="s">
        <v>152</v>
      </c>
    </row>
    <row r="19" spans="2:14">
      <c r="B19" s="60"/>
      <c r="C19" s="109"/>
      <c r="D19" s="54"/>
      <c r="E19" s="137"/>
      <c r="F19" s="138"/>
      <c r="G19" s="138"/>
      <c r="H19" s="138"/>
      <c r="I19" s="138"/>
      <c r="J19" s="138"/>
      <c r="K19" s="138"/>
      <c r="L19" s="231"/>
      <c r="M19" s="54"/>
      <c r="N19" s="54"/>
    </row>
    <row r="20" spans="2:14">
      <c r="B20" s="61" t="s">
        <v>20</v>
      </c>
      <c r="C20" s="107">
        <f>DATE(C2,11,3)</f>
        <v>42677</v>
      </c>
      <c r="D20" s="103"/>
      <c r="E20" s="137" t="s">
        <v>50</v>
      </c>
      <c r="F20" s="138"/>
      <c r="G20" s="138"/>
      <c r="H20" s="138" t="s">
        <v>51</v>
      </c>
      <c r="I20" s="138"/>
      <c r="J20" s="138"/>
      <c r="K20" s="138"/>
      <c r="L20" s="231"/>
      <c r="M20" s="54"/>
      <c r="N20" s="54"/>
    </row>
    <row r="21" spans="2:14">
      <c r="B21" s="61" t="s">
        <v>15</v>
      </c>
      <c r="C21" s="107" t="str">
        <f>G18</f>
        <v/>
      </c>
      <c r="D21" s="54"/>
      <c r="E21" s="131" t="str">
        <f>IF(WEEKDAY(C16)=4,C16-1,"")</f>
        <v/>
      </c>
      <c r="F21" s="138"/>
      <c r="G21" s="138"/>
      <c r="H21" s="132" t="str">
        <f>IF(WEEKDAY(C7)=1,C7+3,IF(WEEKDAY(C8)=1,C8+2,IF(WEEKDAY(C9)=1,C9+1,"")))</f>
        <v/>
      </c>
      <c r="I21" s="138"/>
      <c r="J21" s="138"/>
      <c r="K21" s="138"/>
      <c r="L21" s="231"/>
      <c r="M21" s="54"/>
      <c r="N21" s="54"/>
    </row>
    <row r="22" spans="2:14">
      <c r="B22" s="61" t="s">
        <v>21</v>
      </c>
      <c r="C22" s="107">
        <f>DATE(C2,11,23)</f>
        <v>42697</v>
      </c>
      <c r="D22" s="103"/>
      <c r="E22" s="137"/>
      <c r="F22" s="138"/>
      <c r="G22" s="138"/>
      <c r="H22" s="138"/>
      <c r="I22" s="138"/>
      <c r="J22" s="138"/>
      <c r="K22" s="138"/>
      <c r="L22" s="231"/>
      <c r="M22" s="54"/>
      <c r="N22" s="54"/>
    </row>
    <row r="23" spans="2:14">
      <c r="B23" s="62" t="s">
        <v>15</v>
      </c>
      <c r="C23" s="107" t="str">
        <f>H18</f>
        <v/>
      </c>
      <c r="D23" s="54"/>
      <c r="E23" s="137" t="s">
        <v>49</v>
      </c>
      <c r="F23" s="138"/>
      <c r="G23" s="138" t="s">
        <v>48</v>
      </c>
      <c r="H23" s="138"/>
      <c r="I23" s="138"/>
      <c r="J23" s="138"/>
      <c r="K23" s="138"/>
      <c r="L23" s="231"/>
      <c r="M23" s="54"/>
      <c r="N23" s="54"/>
    </row>
    <row r="24" spans="2:14">
      <c r="B24" s="60"/>
      <c r="C24" s="108"/>
      <c r="D24" s="54"/>
      <c r="E24" s="131">
        <f>INT(E25+E26-E27)</f>
        <v>20</v>
      </c>
      <c r="F24" s="138"/>
      <c r="G24" s="132">
        <f>INT(G25+G26-G27)</f>
        <v>22</v>
      </c>
      <c r="H24" s="138"/>
      <c r="I24" s="138"/>
      <c r="J24" s="140"/>
      <c r="K24" s="138"/>
      <c r="L24" s="231"/>
      <c r="M24" s="54"/>
      <c r="N24" s="54"/>
    </row>
    <row r="25" spans="2:14">
      <c r="B25" s="61" t="s">
        <v>1</v>
      </c>
      <c r="C25" s="107">
        <f>DATE(C2,12,23)</f>
        <v>42727</v>
      </c>
      <c r="D25" s="103"/>
      <c r="E25" s="133">
        <v>20.69115</v>
      </c>
      <c r="F25" s="138" t="s">
        <v>100</v>
      </c>
      <c r="G25" s="134">
        <v>23.09</v>
      </c>
      <c r="H25" s="138" t="s">
        <v>100</v>
      </c>
      <c r="I25" s="138"/>
      <c r="J25" s="138"/>
      <c r="K25" s="138"/>
      <c r="L25" s="231"/>
      <c r="M25" s="54"/>
      <c r="N25" s="54"/>
    </row>
    <row r="26" spans="2:14">
      <c r="B26" s="61" t="s">
        <v>15</v>
      </c>
      <c r="C26" s="107" t="str">
        <f>I18</f>
        <v/>
      </c>
      <c r="D26" s="54"/>
      <c r="E26" s="133">
        <f>(C2+1-2000)*0.242194</f>
        <v>4.1172979999999999</v>
      </c>
      <c r="F26" s="138"/>
      <c r="G26" s="134">
        <f>(C2-2000)*0.242194</f>
        <v>3.8751039999999999</v>
      </c>
      <c r="H26" s="138"/>
      <c r="I26" s="138"/>
      <c r="J26" s="138"/>
      <c r="K26" s="138"/>
      <c r="L26" s="231"/>
      <c r="M26" s="54"/>
      <c r="N26" s="54"/>
    </row>
    <row r="27" spans="2:14">
      <c r="B27" s="61" t="s">
        <v>22</v>
      </c>
      <c r="C27" s="107">
        <f>DATE(C2,12,29)</f>
        <v>42733</v>
      </c>
      <c r="D27" s="103"/>
      <c r="E27" s="133">
        <f>INT((C2+1-2000)/4)</f>
        <v>4</v>
      </c>
      <c r="F27" s="138"/>
      <c r="G27" s="134">
        <f>INT((C2-2000)/4)</f>
        <v>4</v>
      </c>
      <c r="H27" s="138"/>
      <c r="I27" s="138"/>
      <c r="J27" s="138"/>
      <c r="K27" s="138"/>
      <c r="L27" s="231"/>
      <c r="M27" s="54"/>
      <c r="N27" s="54"/>
    </row>
    <row r="28" spans="2:14">
      <c r="B28" s="62" t="s">
        <v>22</v>
      </c>
      <c r="C28" s="107">
        <f>DATE(C2,12,30)</f>
        <v>42734</v>
      </c>
      <c r="D28" s="103"/>
      <c r="E28" s="141"/>
      <c r="F28" s="142"/>
      <c r="G28" s="142"/>
      <c r="H28" s="142"/>
      <c r="I28" s="142"/>
      <c r="J28" s="142"/>
      <c r="K28" s="142"/>
      <c r="L28" s="233"/>
      <c r="M28" s="54"/>
      <c r="N28" s="54"/>
    </row>
    <row r="29" spans="2:14">
      <c r="B29" s="62" t="s">
        <v>22</v>
      </c>
      <c r="C29" s="107">
        <f>DATE(C2,12,31)</f>
        <v>42735</v>
      </c>
      <c r="D29" s="103"/>
      <c r="M29" s="54"/>
      <c r="N29" s="54"/>
    </row>
    <row r="30" spans="2:14">
      <c r="B30" s="63"/>
      <c r="C30" s="110"/>
      <c r="D30" s="54"/>
      <c r="M30" s="54"/>
      <c r="N30" s="54"/>
    </row>
    <row r="31" spans="2:14">
      <c r="B31" s="61" t="s">
        <v>0</v>
      </c>
      <c r="C31" s="107">
        <f>DATE(C2+1,1,1)</f>
        <v>42736</v>
      </c>
      <c r="D31" s="103"/>
      <c r="M31" s="54"/>
      <c r="N31" s="54"/>
    </row>
    <row r="32" spans="2:14">
      <c r="B32" s="62" t="s">
        <v>25</v>
      </c>
      <c r="C32" s="107">
        <f>DATE(C2+1,1,2)</f>
        <v>42737</v>
      </c>
      <c r="D32" s="103"/>
      <c r="F32" s="54"/>
      <c r="G32" s="54"/>
      <c r="H32" s="54"/>
      <c r="I32" s="54"/>
      <c r="J32" s="54"/>
      <c r="K32" s="54"/>
      <c r="L32" s="54"/>
      <c r="M32" s="54"/>
      <c r="N32" s="54"/>
    </row>
    <row r="33" spans="2:14">
      <c r="B33" s="62" t="s">
        <v>25</v>
      </c>
      <c r="C33" s="107">
        <f>DATE(C2+1,1,3)</f>
        <v>42738</v>
      </c>
      <c r="D33" s="103"/>
      <c r="F33" s="54"/>
      <c r="G33" s="54"/>
      <c r="H33" s="54"/>
      <c r="I33" s="54"/>
      <c r="J33" s="54"/>
      <c r="K33" s="54"/>
      <c r="L33" s="54"/>
      <c r="M33" s="54"/>
      <c r="N33" s="54"/>
    </row>
    <row r="34" spans="2:14">
      <c r="B34" s="61" t="s">
        <v>23</v>
      </c>
      <c r="C34" s="107">
        <f>H14</f>
        <v>42744</v>
      </c>
      <c r="D34" s="54"/>
    </row>
    <row r="35" spans="2:14">
      <c r="B35" s="60"/>
      <c r="C35" s="108"/>
      <c r="D35" s="54"/>
    </row>
    <row r="36" spans="2:14">
      <c r="B36" s="61" t="s">
        <v>24</v>
      </c>
      <c r="C36" s="107">
        <f>DATE(C2+1,2,11)</f>
        <v>42777</v>
      </c>
      <c r="D36" s="103"/>
    </row>
    <row r="37" spans="2:14">
      <c r="B37" s="62" t="s">
        <v>15</v>
      </c>
      <c r="C37" s="107" t="str">
        <f>J18</f>
        <v/>
      </c>
      <c r="D37" s="54"/>
    </row>
    <row r="38" spans="2:14">
      <c r="B38" s="61" t="s">
        <v>30</v>
      </c>
      <c r="C38" s="107">
        <f>DATE(C2+1,3,E24)</f>
        <v>42814</v>
      </c>
      <c r="D38" s="104"/>
    </row>
    <row r="39" spans="2:14">
      <c r="B39" s="61" t="s">
        <v>15</v>
      </c>
      <c r="C39" s="107" t="str">
        <f>K18</f>
        <v/>
      </c>
      <c r="D39" s="54"/>
    </row>
    <row r="40" spans="2:14">
      <c r="B40" s="58" t="s">
        <v>162</v>
      </c>
      <c r="C40" s="111">
        <f>IF(C2&gt;=2016,DATE(C2,8,11),"")</f>
        <v>42593</v>
      </c>
      <c r="D40" s="54"/>
    </row>
    <row r="41" spans="2:14">
      <c r="B41" s="60" t="s">
        <v>15</v>
      </c>
      <c r="C41" s="108" t="str">
        <f>L18</f>
        <v/>
      </c>
      <c r="D41" s="54"/>
    </row>
    <row r="42" spans="2:14">
      <c r="B42" s="295"/>
      <c r="C42" s="296"/>
      <c r="D42" s="54" t="s">
        <v>174</v>
      </c>
    </row>
    <row r="43" spans="2:14">
      <c r="B43" s="295"/>
      <c r="C43" s="296"/>
      <c r="D43" s="54" t="s">
        <v>174</v>
      </c>
    </row>
    <row r="44" spans="2:14">
      <c r="B44" s="295"/>
      <c r="C44" s="296"/>
      <c r="D44" s="54" t="s">
        <v>174</v>
      </c>
    </row>
    <row r="45" spans="2:14">
      <c r="B45" s="295"/>
      <c r="C45" s="296"/>
      <c r="D45" s="54" t="s">
        <v>174</v>
      </c>
    </row>
    <row r="46" spans="2:14">
      <c r="B46" s="295"/>
      <c r="C46" s="296"/>
      <c r="D46" s="54" t="s">
        <v>174</v>
      </c>
    </row>
    <row r="47" spans="2:14">
      <c r="B47" s="295"/>
      <c r="C47" s="296"/>
      <c r="D47" s="54" t="s">
        <v>174</v>
      </c>
    </row>
    <row r="48" spans="2:14">
      <c r="B48" s="295"/>
      <c r="C48" s="296"/>
      <c r="D48" s="54" t="s">
        <v>174</v>
      </c>
    </row>
    <row r="49" spans="2:4">
      <c r="B49" s="295"/>
      <c r="C49" s="296"/>
      <c r="D49" s="54" t="s">
        <v>174</v>
      </c>
    </row>
    <row r="50" spans="2:4">
      <c r="B50" s="295"/>
      <c r="C50" s="296"/>
      <c r="D50" s="54" t="s">
        <v>174</v>
      </c>
    </row>
    <row r="51" spans="2:4">
      <c r="B51" s="295"/>
      <c r="C51" s="296"/>
      <c r="D51" s="54" t="s">
        <v>174</v>
      </c>
    </row>
    <row r="52" spans="2:4">
      <c r="B52" s="295"/>
      <c r="C52" s="296"/>
      <c r="D52" s="54" t="s">
        <v>174</v>
      </c>
    </row>
    <row r="53" spans="2:4">
      <c r="B53" s="295"/>
      <c r="C53" s="296"/>
      <c r="D53" s="54" t="s">
        <v>174</v>
      </c>
    </row>
    <row r="54" spans="2:4">
      <c r="B54" s="295"/>
      <c r="C54" s="296"/>
      <c r="D54" s="54" t="s">
        <v>174</v>
      </c>
    </row>
    <row r="55" spans="2:4">
      <c r="B55" s="295"/>
      <c r="C55" s="296"/>
      <c r="D55" s="54" t="s">
        <v>174</v>
      </c>
    </row>
    <row r="56" spans="2:4">
      <c r="B56" s="295"/>
      <c r="C56" s="296"/>
      <c r="D56" s="54" t="s">
        <v>174</v>
      </c>
    </row>
    <row r="57" spans="2:4">
      <c r="B57" s="295"/>
      <c r="C57" s="296"/>
      <c r="D57" s="54" t="s">
        <v>174</v>
      </c>
    </row>
    <row r="58" spans="2:4">
      <c r="B58" s="295"/>
      <c r="C58" s="296"/>
      <c r="D58" s="54" t="s">
        <v>174</v>
      </c>
    </row>
    <row r="59" spans="2:4">
      <c r="B59" s="295"/>
      <c r="C59" s="296"/>
      <c r="D59" s="54" t="s">
        <v>174</v>
      </c>
    </row>
    <row r="60" spans="2:4">
      <c r="B60" s="295"/>
      <c r="C60" s="296"/>
      <c r="D60" s="54" t="s">
        <v>174</v>
      </c>
    </row>
    <row r="61" spans="2:4">
      <c r="B61" s="295"/>
      <c r="C61" s="296"/>
      <c r="D61" s="54" t="s">
        <v>174</v>
      </c>
    </row>
  </sheetData>
  <sheetProtection sheet="1" objects="1" scenarios="1" selectLockedCells="1"/>
  <phoneticPr fontId="1"/>
  <pageMargins left="0.78700000000000003" right="0.78700000000000003" top="0.98399999999999999" bottom="0.98399999999999999" header="0.51200000000000001" footer="0.51200000000000001"/>
  <pageSetup paperSize="9" orientation="portrait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7</vt:i4>
      </vt:variant>
      <vt:variant>
        <vt:lpstr>名前付き一覧</vt:lpstr>
      </vt:variant>
      <vt:variant>
        <vt:i4>5</vt:i4>
      </vt:variant>
    </vt:vector>
  </HeadingPairs>
  <TitlesOfParts>
    <vt:vector size="12" baseType="lpstr">
      <vt:lpstr>memo</vt:lpstr>
      <vt:lpstr>一人１枚B4</vt:lpstr>
      <vt:lpstr>全員で１枚B4</vt:lpstr>
      <vt:lpstr>一人2枚A4</vt:lpstr>
      <vt:lpstr>非常勤出勤簿</vt:lpstr>
      <vt:lpstr>職員名簿</vt:lpstr>
      <vt:lpstr>祝祭日</vt:lpstr>
      <vt:lpstr>一人１枚B4!Print_Area</vt:lpstr>
      <vt:lpstr>一人2枚A4!Print_Area</vt:lpstr>
      <vt:lpstr>全員で１枚B4!Print_Area</vt:lpstr>
      <vt:lpstr>非常勤出勤簿!Print_Area</vt:lpstr>
      <vt:lpstr>祝祭日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darekasan</dc:creator>
  <cp:lastPrinted>2012-04-27T00:02:52Z</cp:lastPrinted>
  <dcterms:created xsi:type="dcterms:W3CDTF">2007-02-14T05:23:50Z</dcterms:created>
  <dcterms:modified xsi:type="dcterms:W3CDTF">2016-01-29T20:29:50Z</dcterms:modified>
</cp:coreProperties>
</file>