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25" yWindow="5430" windowWidth="19440" windowHeight="7080" tabRatio="683"/>
  </bookViews>
  <sheets>
    <sheet name="メモ" sheetId="7" r:id="rId1"/>
    <sheet name="手当一覧" sheetId="6" r:id="rId2"/>
    <sheet name="リスト" sheetId="3" r:id="rId3"/>
    <sheet name="記入例" sheetId="11" r:id="rId4"/>
    <sheet name="基　本" sheetId="10" r:id="rId5"/>
  </sheets>
  <definedNames>
    <definedName name="○">リスト!$E$5:$E$6</definedName>
    <definedName name="_xlnm.Print_Area" localSheetId="3">記入例!$A$1:$H$43</definedName>
    <definedName name="職員氏名照合用">手当一覧!$BE$4:$BE$72</definedName>
  </definedNames>
  <calcPr calcId="125725"/>
</workbook>
</file>

<file path=xl/calcChain.xml><?xml version="1.0" encoding="utf-8"?>
<calcChain xmlns="http://schemas.openxmlformats.org/spreadsheetml/2006/main">
  <c r="E46" i="7"/>
  <c r="G52"/>
  <c r="C52"/>
  <c r="N50"/>
  <c r="L50"/>
  <c r="N47"/>
  <c r="C46"/>
  <c r="N44"/>
  <c r="H43" i="3"/>
  <c r="O70" i="6"/>
  <c r="O67"/>
  <c r="O64"/>
  <c r="O61"/>
  <c r="O58"/>
  <c r="O55"/>
  <c r="O52"/>
  <c r="O49"/>
  <c r="O46"/>
  <c r="O43"/>
  <c r="O40"/>
  <c r="O37"/>
  <c r="O34"/>
  <c r="O31"/>
  <c r="O28"/>
  <c r="O25"/>
  <c r="O22"/>
  <c r="O19"/>
  <c r="O16"/>
  <c r="O13"/>
  <c r="O10"/>
  <c r="O7"/>
  <c r="D1"/>
  <c r="M7" s="1"/>
  <c r="M70"/>
  <c r="M67"/>
  <c r="M64"/>
  <c r="M61"/>
  <c r="M58"/>
  <c r="M55"/>
  <c r="M52"/>
  <c r="M49"/>
  <c r="M46"/>
  <c r="M43"/>
  <c r="M40"/>
  <c r="M37"/>
  <c r="M34"/>
  <c r="M31"/>
  <c r="M28"/>
  <c r="M25"/>
  <c r="M22"/>
  <c r="M19"/>
  <c r="M16"/>
  <c r="M13"/>
  <c r="M10"/>
  <c r="P16"/>
  <c r="P19"/>
  <c r="P22"/>
  <c r="P25"/>
  <c r="P28"/>
  <c r="P31"/>
  <c r="P34"/>
  <c r="P37"/>
  <c r="P40"/>
  <c r="P43"/>
  <c r="P46"/>
  <c r="P49"/>
  <c r="P52"/>
  <c r="P55"/>
  <c r="P58"/>
  <c r="P61"/>
  <c r="P64"/>
  <c r="P67"/>
  <c r="P70"/>
  <c r="F49" i="7" l="1"/>
  <c r="L47"/>
  <c r="F52"/>
  <c r="G49"/>
  <c r="D49"/>
  <c r="D52"/>
  <c r="L44"/>
  <c r="F46"/>
  <c r="C49"/>
  <c r="D46"/>
  <c r="G46"/>
  <c r="E49"/>
  <c r="E52"/>
  <c r="AD70" i="6"/>
  <c r="AC70" s="1"/>
  <c r="AB70"/>
  <c r="AA70"/>
  <c r="Z70" s="1"/>
  <c r="Y70"/>
  <c r="X70"/>
  <c r="W70" s="1"/>
  <c r="V70"/>
  <c r="U70"/>
  <c r="T70" s="1"/>
  <c r="S70"/>
  <c r="AD67"/>
  <c r="AC67" s="1"/>
  <c r="AB67"/>
  <c r="AA67"/>
  <c r="Z67" s="1"/>
  <c r="Y67"/>
  <c r="X67"/>
  <c r="W67" s="1"/>
  <c r="V67"/>
  <c r="U67"/>
  <c r="T67" s="1"/>
  <c r="S67"/>
  <c r="AD64"/>
  <c r="AC64" s="1"/>
  <c r="AB64"/>
  <c r="AA64"/>
  <c r="Z64" s="1"/>
  <c r="Y64"/>
  <c r="X64"/>
  <c r="W64" s="1"/>
  <c r="V64"/>
  <c r="U64"/>
  <c r="T64" s="1"/>
  <c r="S64"/>
  <c r="AD61"/>
  <c r="AC61" s="1"/>
  <c r="AB61"/>
  <c r="AA61"/>
  <c r="Z61" s="1"/>
  <c r="Y61"/>
  <c r="X61"/>
  <c r="W61" s="1"/>
  <c r="V61"/>
  <c r="U61"/>
  <c r="T61" s="1"/>
  <c r="S61"/>
  <c r="AD58"/>
  <c r="AC58" s="1"/>
  <c r="AB58"/>
  <c r="AA58"/>
  <c r="Z58" s="1"/>
  <c r="Y58"/>
  <c r="X58"/>
  <c r="W58" s="1"/>
  <c r="V58"/>
  <c r="U58"/>
  <c r="T58" s="1"/>
  <c r="S58"/>
  <c r="AD55"/>
  <c r="AC55" s="1"/>
  <c r="AB55"/>
  <c r="AA55"/>
  <c r="Z55" s="1"/>
  <c r="Y55"/>
  <c r="X55"/>
  <c r="W55" s="1"/>
  <c r="V55"/>
  <c r="U55"/>
  <c r="T55" s="1"/>
  <c r="S55"/>
  <c r="AD52"/>
  <c r="AC52" s="1"/>
  <c r="AB52"/>
  <c r="AA52"/>
  <c r="Z52" s="1"/>
  <c r="Y52"/>
  <c r="X52"/>
  <c r="W52" s="1"/>
  <c r="V52"/>
  <c r="U52"/>
  <c r="T52" s="1"/>
  <c r="S52"/>
  <c r="AD49"/>
  <c r="AC49" s="1"/>
  <c r="AB49"/>
  <c r="AA49"/>
  <c r="Z49" s="1"/>
  <c r="Y49"/>
  <c r="X49"/>
  <c r="W49" s="1"/>
  <c r="V49"/>
  <c r="U49"/>
  <c r="T49" s="1"/>
  <c r="S49"/>
  <c r="AD46"/>
  <c r="AC46" s="1"/>
  <c r="AB46"/>
  <c r="AA46"/>
  <c r="Z46" s="1"/>
  <c r="Y46"/>
  <c r="X46"/>
  <c r="W46" s="1"/>
  <c r="V46"/>
  <c r="U46"/>
  <c r="T46" s="1"/>
  <c r="S46"/>
  <c r="AD43"/>
  <c r="AC43" s="1"/>
  <c r="AB43"/>
  <c r="AA43"/>
  <c r="Z43" s="1"/>
  <c r="Y43"/>
  <c r="X43"/>
  <c r="W43" s="1"/>
  <c r="V43"/>
  <c r="U43"/>
  <c r="T43" s="1"/>
  <c r="S43"/>
  <c r="AD40"/>
  <c r="AC40" s="1"/>
  <c r="AB40"/>
  <c r="AA40"/>
  <c r="Z40" s="1"/>
  <c r="Y40"/>
  <c r="X40"/>
  <c r="W40" s="1"/>
  <c r="V40"/>
  <c r="U40"/>
  <c r="T40" s="1"/>
  <c r="S40"/>
  <c r="AD37"/>
  <c r="AC37" s="1"/>
  <c r="AB37"/>
  <c r="AA37"/>
  <c r="Z37" s="1"/>
  <c r="Y37"/>
  <c r="X37"/>
  <c r="W37" s="1"/>
  <c r="V37"/>
  <c r="U37"/>
  <c r="T37" s="1"/>
  <c r="S37"/>
  <c r="AD34"/>
  <c r="AC34" s="1"/>
  <c r="AB34"/>
  <c r="AA34"/>
  <c r="Z34" s="1"/>
  <c r="Y34"/>
  <c r="X34"/>
  <c r="W34" s="1"/>
  <c r="V34"/>
  <c r="U34"/>
  <c r="T34" s="1"/>
  <c r="S34"/>
  <c r="AD31"/>
  <c r="AC31" s="1"/>
  <c r="AB31"/>
  <c r="AA31"/>
  <c r="Z31" s="1"/>
  <c r="Y31"/>
  <c r="X31"/>
  <c r="W31" s="1"/>
  <c r="V31"/>
  <c r="U31"/>
  <c r="T31" s="1"/>
  <c r="S31"/>
  <c r="AD28"/>
  <c r="AC28" s="1"/>
  <c r="AB28"/>
  <c r="AA28"/>
  <c r="Z28" s="1"/>
  <c r="Y28"/>
  <c r="X28"/>
  <c r="W28" s="1"/>
  <c r="V28"/>
  <c r="U28"/>
  <c r="T28" s="1"/>
  <c r="S28"/>
  <c r="AD25"/>
  <c r="AC25" s="1"/>
  <c r="AB25"/>
  <c r="AA25"/>
  <c r="Z25" s="1"/>
  <c r="Y25"/>
  <c r="X25"/>
  <c r="W25" s="1"/>
  <c r="V25"/>
  <c r="U25"/>
  <c r="T25" s="1"/>
  <c r="S25"/>
  <c r="AD22"/>
  <c r="AC22" s="1"/>
  <c r="AB22"/>
  <c r="AA22"/>
  <c r="Z22" s="1"/>
  <c r="Y22"/>
  <c r="X22"/>
  <c r="W22" s="1"/>
  <c r="V22"/>
  <c r="U22"/>
  <c r="T22" s="1"/>
  <c r="S22"/>
  <c r="AD19"/>
  <c r="AC19" s="1"/>
  <c r="AB19"/>
  <c r="AA19"/>
  <c r="Z19" s="1"/>
  <c r="Y19"/>
  <c r="X19"/>
  <c r="W19" s="1"/>
  <c r="V19"/>
  <c r="S19"/>
  <c r="AD16"/>
  <c r="AC16" s="1"/>
  <c r="AB16"/>
  <c r="Y16"/>
  <c r="V16"/>
  <c r="S16"/>
  <c r="AB13"/>
  <c r="Y13"/>
  <c r="V13"/>
  <c r="S13"/>
  <c r="AB7"/>
  <c r="Y7"/>
  <c r="V7"/>
  <c r="S7"/>
  <c r="AB10"/>
  <c r="Y10"/>
  <c r="V10"/>
  <c r="S10"/>
  <c r="AL72" l="1"/>
  <c r="AS72" s="1"/>
  <c r="AK72"/>
  <c r="AJ72"/>
  <c r="AQ72" s="1"/>
  <c r="AI72"/>
  <c r="AH72"/>
  <c r="AO72" s="1"/>
  <c r="AG72"/>
  <c r="AF72"/>
  <c r="AM72" s="1"/>
  <c r="AE72"/>
  <c r="AD72"/>
  <c r="AC72" s="1"/>
  <c r="AB72"/>
  <c r="AA72"/>
  <c r="AW72" s="1"/>
  <c r="Y72"/>
  <c r="X72"/>
  <c r="AV72" s="1"/>
  <c r="V72"/>
  <c r="U72"/>
  <c r="AU72" s="1"/>
  <c r="S72"/>
  <c r="AL71"/>
  <c r="AS71" s="1"/>
  <c r="AK71"/>
  <c r="AJ71"/>
  <c r="AQ71" s="1"/>
  <c r="AI71"/>
  <c r="AH71"/>
  <c r="AO71" s="1"/>
  <c r="AG71"/>
  <c r="AF71"/>
  <c r="AM71" s="1"/>
  <c r="AE71"/>
  <c r="AD71"/>
  <c r="AX71" s="1"/>
  <c r="AB71"/>
  <c r="AA71"/>
  <c r="Z71" s="1"/>
  <c r="Y71"/>
  <c r="X71"/>
  <c r="W71" s="1"/>
  <c r="V71"/>
  <c r="U71"/>
  <c r="AU71" s="1"/>
  <c r="S71"/>
  <c r="AU70"/>
  <c r="AL70"/>
  <c r="BC70" s="1"/>
  <c r="BH70" s="1"/>
  <c r="BH71" s="1"/>
  <c r="AK70"/>
  <c r="AJ70"/>
  <c r="BB70" s="1"/>
  <c r="BG70" s="1"/>
  <c r="BG71" s="1"/>
  <c r="AI70"/>
  <c r="AH70"/>
  <c r="BA70" s="1"/>
  <c r="BF70" s="1"/>
  <c r="BF71" s="1"/>
  <c r="AG70"/>
  <c r="AF70"/>
  <c r="AZ70" s="1"/>
  <c r="AE70"/>
  <c r="AW70"/>
  <c r="AV70"/>
  <c r="AL69"/>
  <c r="AS69" s="1"/>
  <c r="AK69"/>
  <c r="AJ69"/>
  <c r="AQ69" s="1"/>
  <c r="AI69"/>
  <c r="AH69"/>
  <c r="AO69" s="1"/>
  <c r="AG69"/>
  <c r="AF69"/>
  <c r="AM69" s="1"/>
  <c r="AE69"/>
  <c r="AD69"/>
  <c r="AC69" s="1"/>
  <c r="AB69"/>
  <c r="AA69"/>
  <c r="AW69" s="1"/>
  <c r="Y69"/>
  <c r="X69"/>
  <c r="AV69" s="1"/>
  <c r="V69"/>
  <c r="U69"/>
  <c r="AU69" s="1"/>
  <c r="S69"/>
  <c r="AL68"/>
  <c r="AS68" s="1"/>
  <c r="AK68"/>
  <c r="AJ68"/>
  <c r="AQ68" s="1"/>
  <c r="AI68"/>
  <c r="AH68"/>
  <c r="AO68" s="1"/>
  <c r="AG68"/>
  <c r="AF68"/>
  <c r="AM68" s="1"/>
  <c r="AE68"/>
  <c r="AD68"/>
  <c r="AX68" s="1"/>
  <c r="AB68"/>
  <c r="AA68"/>
  <c r="Z68" s="1"/>
  <c r="Y68"/>
  <c r="X68"/>
  <c r="AV68" s="1"/>
  <c r="V68"/>
  <c r="U68"/>
  <c r="AU68" s="1"/>
  <c r="S68"/>
  <c r="AL67"/>
  <c r="BC67" s="1"/>
  <c r="BH67" s="1"/>
  <c r="BH68" s="1"/>
  <c r="AK67"/>
  <c r="AJ67"/>
  <c r="BB67" s="1"/>
  <c r="BG67" s="1"/>
  <c r="BG68" s="1"/>
  <c r="AI67"/>
  <c r="AH67"/>
  <c r="BA67" s="1"/>
  <c r="BF67" s="1"/>
  <c r="BF68" s="1"/>
  <c r="AG67"/>
  <c r="AF67"/>
  <c r="AZ67" s="1"/>
  <c r="AE67"/>
  <c r="AX67"/>
  <c r="BC68" s="1"/>
  <c r="AW67"/>
  <c r="AV67"/>
  <c r="AL66"/>
  <c r="AS66" s="1"/>
  <c r="AK66"/>
  <c r="AJ66"/>
  <c r="AQ66" s="1"/>
  <c r="AI66"/>
  <c r="AH66"/>
  <c r="AO66" s="1"/>
  <c r="AG66"/>
  <c r="AF66"/>
  <c r="AM66" s="1"/>
  <c r="AE66"/>
  <c r="AD66"/>
  <c r="AC66" s="1"/>
  <c r="AB66"/>
  <c r="AA66"/>
  <c r="AW66" s="1"/>
  <c r="Y66"/>
  <c r="X66"/>
  <c r="AV66" s="1"/>
  <c r="V66"/>
  <c r="U66"/>
  <c r="AU66" s="1"/>
  <c r="S66"/>
  <c r="AL65"/>
  <c r="AS65" s="1"/>
  <c r="AK65"/>
  <c r="AJ65"/>
  <c r="AQ65" s="1"/>
  <c r="AI65"/>
  <c r="AH65"/>
  <c r="AO65" s="1"/>
  <c r="AG65"/>
  <c r="AF65"/>
  <c r="AM65" s="1"/>
  <c r="AE65"/>
  <c r="AD65"/>
  <c r="AX65" s="1"/>
  <c r="AB65"/>
  <c r="AA65"/>
  <c r="Z65" s="1"/>
  <c r="Y65"/>
  <c r="X65"/>
  <c r="W65" s="1"/>
  <c r="V65"/>
  <c r="U65"/>
  <c r="AU65" s="1"/>
  <c r="S65"/>
  <c r="AL64"/>
  <c r="BC64" s="1"/>
  <c r="BH64" s="1"/>
  <c r="BH65" s="1"/>
  <c r="AK64"/>
  <c r="AJ64"/>
  <c r="BB64" s="1"/>
  <c r="BG64" s="1"/>
  <c r="BG65" s="1"/>
  <c r="AI64"/>
  <c r="AH64"/>
  <c r="BA64" s="1"/>
  <c r="BF64" s="1"/>
  <c r="BF65" s="1"/>
  <c r="AG64"/>
  <c r="AF64"/>
  <c r="AZ64" s="1"/>
  <c r="AE64"/>
  <c r="AW64"/>
  <c r="AV64"/>
  <c r="AL63"/>
  <c r="AS63" s="1"/>
  <c r="AK63"/>
  <c r="AJ63"/>
  <c r="AQ63" s="1"/>
  <c r="AI63"/>
  <c r="AH63"/>
  <c r="AO63" s="1"/>
  <c r="AG63"/>
  <c r="AF63"/>
  <c r="AM63" s="1"/>
  <c r="AE63"/>
  <c r="AD63"/>
  <c r="AC63" s="1"/>
  <c r="AB63"/>
  <c r="AA63"/>
  <c r="AW63" s="1"/>
  <c r="Y63"/>
  <c r="X63"/>
  <c r="AV63" s="1"/>
  <c r="V63"/>
  <c r="U63"/>
  <c r="AU63" s="1"/>
  <c r="S63"/>
  <c r="AL62"/>
  <c r="AS62" s="1"/>
  <c r="AK62"/>
  <c r="AJ62"/>
  <c r="AQ62" s="1"/>
  <c r="AI62"/>
  <c r="AH62"/>
  <c r="AO62" s="1"/>
  <c r="AG62"/>
  <c r="AF62"/>
  <c r="AM62" s="1"/>
  <c r="AE62"/>
  <c r="AD62"/>
  <c r="AX62" s="1"/>
  <c r="AB62"/>
  <c r="AA62"/>
  <c r="Z62" s="1"/>
  <c r="Y62"/>
  <c r="X62"/>
  <c r="W62" s="1"/>
  <c r="V62"/>
  <c r="U62"/>
  <c r="AU62" s="1"/>
  <c r="S62"/>
  <c r="AL61"/>
  <c r="BC61" s="1"/>
  <c r="BH61" s="1"/>
  <c r="BH62" s="1"/>
  <c r="AK61"/>
  <c r="AJ61"/>
  <c r="BB61" s="1"/>
  <c r="BG61" s="1"/>
  <c r="BG62" s="1"/>
  <c r="AI61"/>
  <c r="AH61"/>
  <c r="BA61" s="1"/>
  <c r="BF61" s="1"/>
  <c r="BF62" s="1"/>
  <c r="AG61"/>
  <c r="AF61"/>
  <c r="AZ61" s="1"/>
  <c r="AE61"/>
  <c r="AW61"/>
  <c r="AV61"/>
  <c r="AL60"/>
  <c r="AS60" s="1"/>
  <c r="AK60"/>
  <c r="AJ60"/>
  <c r="AQ60" s="1"/>
  <c r="AI60"/>
  <c r="AH60"/>
  <c r="AO60" s="1"/>
  <c r="AG60"/>
  <c r="AF60"/>
  <c r="AM60" s="1"/>
  <c r="AE60"/>
  <c r="AD60"/>
  <c r="AC60" s="1"/>
  <c r="AB60"/>
  <c r="AA60"/>
  <c r="AW60" s="1"/>
  <c r="Y60"/>
  <c r="X60"/>
  <c r="AV60" s="1"/>
  <c r="V60"/>
  <c r="U60"/>
  <c r="AU60" s="1"/>
  <c r="S60"/>
  <c r="AL59"/>
  <c r="AS59" s="1"/>
  <c r="AK59"/>
  <c r="AJ59"/>
  <c r="AQ59" s="1"/>
  <c r="AI59"/>
  <c r="AH59"/>
  <c r="AO59" s="1"/>
  <c r="AG59"/>
  <c r="AF59"/>
  <c r="AM59" s="1"/>
  <c r="AE59"/>
  <c r="AD59"/>
  <c r="AX59" s="1"/>
  <c r="AB59"/>
  <c r="AA59"/>
  <c r="Z59" s="1"/>
  <c r="Y59"/>
  <c r="X59"/>
  <c r="W59" s="1"/>
  <c r="V59"/>
  <c r="U59"/>
  <c r="AU59" s="1"/>
  <c r="S59"/>
  <c r="AU58"/>
  <c r="AL58"/>
  <c r="BC58" s="1"/>
  <c r="BH58" s="1"/>
  <c r="BH59" s="1"/>
  <c r="AK58"/>
  <c r="AJ58"/>
  <c r="BB58" s="1"/>
  <c r="BG58" s="1"/>
  <c r="BG59" s="1"/>
  <c r="AI58"/>
  <c r="AH58"/>
  <c r="BA58" s="1"/>
  <c r="BF58" s="1"/>
  <c r="BF59" s="1"/>
  <c r="AG58"/>
  <c r="AF58"/>
  <c r="AZ58" s="1"/>
  <c r="AE58"/>
  <c r="AW58"/>
  <c r="AV58"/>
  <c r="AL57"/>
  <c r="AS57" s="1"/>
  <c r="AK57"/>
  <c r="AJ57"/>
  <c r="AQ57" s="1"/>
  <c r="AI57"/>
  <c r="AH57"/>
  <c r="AO57" s="1"/>
  <c r="AG57"/>
  <c r="AF57"/>
  <c r="AM57" s="1"/>
  <c r="AE57"/>
  <c r="AD57"/>
  <c r="AC57" s="1"/>
  <c r="AB57"/>
  <c r="AA57"/>
  <c r="AW57" s="1"/>
  <c r="Y57"/>
  <c r="X57"/>
  <c r="AV57" s="1"/>
  <c r="V57"/>
  <c r="U57"/>
  <c r="AU57" s="1"/>
  <c r="S57"/>
  <c r="AL56"/>
  <c r="AS56" s="1"/>
  <c r="AK56"/>
  <c r="AJ56"/>
  <c r="AQ56" s="1"/>
  <c r="AI56"/>
  <c r="AH56"/>
  <c r="AO56" s="1"/>
  <c r="AG56"/>
  <c r="AF56"/>
  <c r="AM56" s="1"/>
  <c r="AE56"/>
  <c r="AD56"/>
  <c r="AX56" s="1"/>
  <c r="AB56"/>
  <c r="AA56"/>
  <c r="Z56" s="1"/>
  <c r="Y56"/>
  <c r="X56"/>
  <c r="W56" s="1"/>
  <c r="V56"/>
  <c r="U56"/>
  <c r="T56" s="1"/>
  <c r="S56"/>
  <c r="AW55"/>
  <c r="AL55"/>
  <c r="BC55" s="1"/>
  <c r="BH55" s="1"/>
  <c r="BH56" s="1"/>
  <c r="AK55"/>
  <c r="AJ55"/>
  <c r="BB55" s="1"/>
  <c r="BG55" s="1"/>
  <c r="BG56" s="1"/>
  <c r="AI55"/>
  <c r="AH55"/>
  <c r="BA55" s="1"/>
  <c r="BF55" s="1"/>
  <c r="BF56" s="1"/>
  <c r="AG55"/>
  <c r="AF55"/>
  <c r="AZ55" s="1"/>
  <c r="AE55"/>
  <c r="AX55"/>
  <c r="AV55"/>
  <c r="AL54"/>
  <c r="AS54" s="1"/>
  <c r="AK54"/>
  <c r="AJ54"/>
  <c r="AQ54" s="1"/>
  <c r="AI54"/>
  <c r="AH54"/>
  <c r="AO54" s="1"/>
  <c r="AG54"/>
  <c r="AF54"/>
  <c r="AM54" s="1"/>
  <c r="AE54"/>
  <c r="AD54"/>
  <c r="AC54" s="1"/>
  <c r="AB54"/>
  <c r="AA54"/>
  <c r="AW54" s="1"/>
  <c r="Y54"/>
  <c r="X54"/>
  <c r="AV54" s="1"/>
  <c r="V54"/>
  <c r="U54"/>
  <c r="AU54" s="1"/>
  <c r="S54"/>
  <c r="AL53"/>
  <c r="AS53" s="1"/>
  <c r="AK53"/>
  <c r="AJ53"/>
  <c r="AQ53" s="1"/>
  <c r="AI53"/>
  <c r="AH53"/>
  <c r="AO53" s="1"/>
  <c r="AG53"/>
  <c r="AF53"/>
  <c r="AM53" s="1"/>
  <c r="AE53"/>
  <c r="AD53"/>
  <c r="AX53" s="1"/>
  <c r="AB53"/>
  <c r="AA53"/>
  <c r="Z53" s="1"/>
  <c r="Y53"/>
  <c r="X53"/>
  <c r="W53" s="1"/>
  <c r="V53"/>
  <c r="U53"/>
  <c r="AU53" s="1"/>
  <c r="S53"/>
  <c r="AL52"/>
  <c r="BC52" s="1"/>
  <c r="BH52" s="1"/>
  <c r="BH53" s="1"/>
  <c r="AK52"/>
  <c r="AJ52"/>
  <c r="BB52" s="1"/>
  <c r="BG52" s="1"/>
  <c r="BG53" s="1"/>
  <c r="AI52"/>
  <c r="AH52"/>
  <c r="BA52" s="1"/>
  <c r="BF52" s="1"/>
  <c r="BF53" s="1"/>
  <c r="AG52"/>
  <c r="AF52"/>
  <c r="AZ52" s="1"/>
  <c r="AE52"/>
  <c r="AW52"/>
  <c r="AV52"/>
  <c r="AL51"/>
  <c r="AS51" s="1"/>
  <c r="AK51"/>
  <c r="AJ51"/>
  <c r="AQ51" s="1"/>
  <c r="AI51"/>
  <c r="AH51"/>
  <c r="AO51" s="1"/>
  <c r="AG51"/>
  <c r="AF51"/>
  <c r="AM51" s="1"/>
  <c r="AE51"/>
  <c r="AD51"/>
  <c r="AC51" s="1"/>
  <c r="AB51"/>
  <c r="AA51"/>
  <c r="AW51" s="1"/>
  <c r="Y51"/>
  <c r="X51"/>
  <c r="AV51" s="1"/>
  <c r="V51"/>
  <c r="U51"/>
  <c r="AU51" s="1"/>
  <c r="S51"/>
  <c r="AL50"/>
  <c r="AS50" s="1"/>
  <c r="AK50"/>
  <c r="AJ50"/>
  <c r="AQ50" s="1"/>
  <c r="AI50"/>
  <c r="AH50"/>
  <c r="AO50" s="1"/>
  <c r="AG50"/>
  <c r="AF50"/>
  <c r="AM50" s="1"/>
  <c r="AE50"/>
  <c r="AD50"/>
  <c r="AX50" s="1"/>
  <c r="AB50"/>
  <c r="AA50"/>
  <c r="Z50" s="1"/>
  <c r="Y50"/>
  <c r="X50"/>
  <c r="W50" s="1"/>
  <c r="V50"/>
  <c r="U50"/>
  <c r="AU50" s="1"/>
  <c r="S50"/>
  <c r="AL49"/>
  <c r="BC49" s="1"/>
  <c r="BH49" s="1"/>
  <c r="BH50" s="1"/>
  <c r="AK49"/>
  <c r="AJ49"/>
  <c r="BB49" s="1"/>
  <c r="BG49" s="1"/>
  <c r="BG50" s="1"/>
  <c r="AI49"/>
  <c r="AH49"/>
  <c r="BA49" s="1"/>
  <c r="BF49" s="1"/>
  <c r="BF50" s="1"/>
  <c r="AG49"/>
  <c r="AF49"/>
  <c r="AZ49" s="1"/>
  <c r="AE49"/>
  <c r="AW49"/>
  <c r="AV49"/>
  <c r="AL48"/>
  <c r="AS48" s="1"/>
  <c r="AK48"/>
  <c r="AJ48"/>
  <c r="AQ48" s="1"/>
  <c r="AI48"/>
  <c r="AH48"/>
  <c r="AO48" s="1"/>
  <c r="AG48"/>
  <c r="AF48"/>
  <c r="AM48" s="1"/>
  <c r="AE48"/>
  <c r="AD48"/>
  <c r="AC48" s="1"/>
  <c r="AB48"/>
  <c r="AA48"/>
  <c r="AW48" s="1"/>
  <c r="Y48"/>
  <c r="X48"/>
  <c r="AV48" s="1"/>
  <c r="V48"/>
  <c r="U48"/>
  <c r="AU48" s="1"/>
  <c r="S48"/>
  <c r="AL47"/>
  <c r="AS47" s="1"/>
  <c r="AK47"/>
  <c r="AJ47"/>
  <c r="AQ47" s="1"/>
  <c r="AI47"/>
  <c r="AH47"/>
  <c r="AO47" s="1"/>
  <c r="AG47"/>
  <c r="AF47"/>
  <c r="AM47" s="1"/>
  <c r="AE47"/>
  <c r="AD47"/>
  <c r="AX47" s="1"/>
  <c r="AB47"/>
  <c r="AA47"/>
  <c r="Z47" s="1"/>
  <c r="Y47"/>
  <c r="X47"/>
  <c r="W47" s="1"/>
  <c r="V47"/>
  <c r="U47"/>
  <c r="AU47" s="1"/>
  <c r="S47"/>
  <c r="AL46"/>
  <c r="BC46" s="1"/>
  <c r="BH46" s="1"/>
  <c r="BH47" s="1"/>
  <c r="AK46"/>
  <c r="AJ46"/>
  <c r="BB46" s="1"/>
  <c r="BG46" s="1"/>
  <c r="BG47" s="1"/>
  <c r="AI46"/>
  <c r="AH46"/>
  <c r="BA46" s="1"/>
  <c r="BF46" s="1"/>
  <c r="BF47" s="1"/>
  <c r="AG46"/>
  <c r="AF46"/>
  <c r="AZ46" s="1"/>
  <c r="AE46"/>
  <c r="AW46"/>
  <c r="AV46"/>
  <c r="AL45"/>
  <c r="AS45" s="1"/>
  <c r="AK45"/>
  <c r="AJ45"/>
  <c r="AQ45" s="1"/>
  <c r="AI45"/>
  <c r="AH45"/>
  <c r="AO45" s="1"/>
  <c r="AG45"/>
  <c r="AF45"/>
  <c r="AM45" s="1"/>
  <c r="AE45"/>
  <c r="AD45"/>
  <c r="AC45" s="1"/>
  <c r="AB45"/>
  <c r="AA45"/>
  <c r="AW45" s="1"/>
  <c r="Y45"/>
  <c r="X45"/>
  <c r="AV45" s="1"/>
  <c r="V45"/>
  <c r="U45"/>
  <c r="AU45" s="1"/>
  <c r="S45"/>
  <c r="AL44"/>
  <c r="AS44" s="1"/>
  <c r="AK44"/>
  <c r="AJ44"/>
  <c r="AQ44" s="1"/>
  <c r="AI44"/>
  <c r="AH44"/>
  <c r="AO44" s="1"/>
  <c r="AG44"/>
  <c r="AF44"/>
  <c r="AM44" s="1"/>
  <c r="AE44"/>
  <c r="AD44"/>
  <c r="AX44" s="1"/>
  <c r="AB44"/>
  <c r="AA44"/>
  <c r="Z44" s="1"/>
  <c r="Y44"/>
  <c r="X44"/>
  <c r="W44" s="1"/>
  <c r="V44"/>
  <c r="U44"/>
  <c r="AU44" s="1"/>
  <c r="S44"/>
  <c r="AU43"/>
  <c r="AL43"/>
  <c r="BC43" s="1"/>
  <c r="BH43" s="1"/>
  <c r="BH44" s="1"/>
  <c r="AK43"/>
  <c r="AJ43"/>
  <c r="BB43" s="1"/>
  <c r="BG43" s="1"/>
  <c r="BG44" s="1"/>
  <c r="AI43"/>
  <c r="AH43"/>
  <c r="BA43" s="1"/>
  <c r="BF43" s="1"/>
  <c r="BF44" s="1"/>
  <c r="AG43"/>
  <c r="AF43"/>
  <c r="AZ43" s="1"/>
  <c r="AE43"/>
  <c r="AW43"/>
  <c r="AV43"/>
  <c r="AL42"/>
  <c r="AS42" s="1"/>
  <c r="AK42"/>
  <c r="AJ42"/>
  <c r="AQ42" s="1"/>
  <c r="AI42"/>
  <c r="AH42"/>
  <c r="AO42" s="1"/>
  <c r="AG42"/>
  <c r="AF42"/>
  <c r="AM42" s="1"/>
  <c r="AE42"/>
  <c r="AD42"/>
  <c r="AC42" s="1"/>
  <c r="AB42"/>
  <c r="AA42"/>
  <c r="AW42" s="1"/>
  <c r="Y42"/>
  <c r="X42"/>
  <c r="AV42" s="1"/>
  <c r="V42"/>
  <c r="U42"/>
  <c r="AU42" s="1"/>
  <c r="S42"/>
  <c r="AL41"/>
  <c r="AS41" s="1"/>
  <c r="AK41"/>
  <c r="AJ41"/>
  <c r="AQ41" s="1"/>
  <c r="AI41"/>
  <c r="AH41"/>
  <c r="AO41" s="1"/>
  <c r="AG41"/>
  <c r="AF41"/>
  <c r="AM41" s="1"/>
  <c r="AE41"/>
  <c r="AD41"/>
  <c r="AX41" s="1"/>
  <c r="AB41"/>
  <c r="AA41"/>
  <c r="Z41" s="1"/>
  <c r="Y41"/>
  <c r="X41"/>
  <c r="W41" s="1"/>
  <c r="V41"/>
  <c r="U41"/>
  <c r="AU41" s="1"/>
  <c r="S41"/>
  <c r="AL40"/>
  <c r="BC40" s="1"/>
  <c r="BH40" s="1"/>
  <c r="BH41" s="1"/>
  <c r="AK40"/>
  <c r="AJ40"/>
  <c r="BB40" s="1"/>
  <c r="BG40" s="1"/>
  <c r="BG41" s="1"/>
  <c r="AI40"/>
  <c r="AH40"/>
  <c r="BA40" s="1"/>
  <c r="BF40" s="1"/>
  <c r="BF41" s="1"/>
  <c r="AG40"/>
  <c r="AF40"/>
  <c r="AZ40" s="1"/>
  <c r="AE40"/>
  <c r="AW40"/>
  <c r="AV40"/>
  <c r="AL39"/>
  <c r="AS39" s="1"/>
  <c r="AK39"/>
  <c r="AJ39"/>
  <c r="AQ39" s="1"/>
  <c r="AI39"/>
  <c r="AH39"/>
  <c r="AO39" s="1"/>
  <c r="AG39"/>
  <c r="AF39"/>
  <c r="AM39" s="1"/>
  <c r="AE39"/>
  <c r="AD39"/>
  <c r="AC39" s="1"/>
  <c r="AB39"/>
  <c r="AA39"/>
  <c r="AW39" s="1"/>
  <c r="Y39"/>
  <c r="X39"/>
  <c r="AV39" s="1"/>
  <c r="V39"/>
  <c r="U39"/>
  <c r="AU39" s="1"/>
  <c r="S39"/>
  <c r="AL38"/>
  <c r="AS38" s="1"/>
  <c r="AK38"/>
  <c r="AJ38"/>
  <c r="AQ38" s="1"/>
  <c r="AI38"/>
  <c r="AH38"/>
  <c r="AO38" s="1"/>
  <c r="AG38"/>
  <c r="AF38"/>
  <c r="AM38" s="1"/>
  <c r="AE38"/>
  <c r="AD38"/>
  <c r="AX38" s="1"/>
  <c r="AB38"/>
  <c r="AA38"/>
  <c r="Z38" s="1"/>
  <c r="Y38"/>
  <c r="X38"/>
  <c r="W38" s="1"/>
  <c r="V38"/>
  <c r="U38"/>
  <c r="AU38" s="1"/>
  <c r="S38"/>
  <c r="AL37"/>
  <c r="BC37" s="1"/>
  <c r="BH37" s="1"/>
  <c r="BH38" s="1"/>
  <c r="AK37"/>
  <c r="AJ37"/>
  <c r="BB37" s="1"/>
  <c r="BG37" s="1"/>
  <c r="BG38" s="1"/>
  <c r="AI37"/>
  <c r="AH37"/>
  <c r="BA37" s="1"/>
  <c r="BF37" s="1"/>
  <c r="BF38" s="1"/>
  <c r="AG37"/>
  <c r="AF37"/>
  <c r="AZ37" s="1"/>
  <c r="AE37"/>
  <c r="AW37"/>
  <c r="AV37"/>
  <c r="AL36"/>
  <c r="AS36" s="1"/>
  <c r="AK36"/>
  <c r="AJ36"/>
  <c r="AQ36" s="1"/>
  <c r="AI36"/>
  <c r="AH36"/>
  <c r="AO36" s="1"/>
  <c r="AG36"/>
  <c r="AF36"/>
  <c r="AM36" s="1"/>
  <c r="AE36"/>
  <c r="AD36"/>
  <c r="AC36" s="1"/>
  <c r="AB36"/>
  <c r="AA36"/>
  <c r="AW36" s="1"/>
  <c r="Y36"/>
  <c r="X36"/>
  <c r="AV36" s="1"/>
  <c r="V36"/>
  <c r="U36"/>
  <c r="AU36" s="1"/>
  <c r="S36"/>
  <c r="AL35"/>
  <c r="AS35" s="1"/>
  <c r="AK35"/>
  <c r="AJ35"/>
  <c r="AQ35" s="1"/>
  <c r="AI35"/>
  <c r="AH35"/>
  <c r="AO35" s="1"/>
  <c r="AG35"/>
  <c r="AF35"/>
  <c r="AM35" s="1"/>
  <c r="AE35"/>
  <c r="AD35"/>
  <c r="AX35" s="1"/>
  <c r="AB35"/>
  <c r="AA35"/>
  <c r="Z35" s="1"/>
  <c r="Y35"/>
  <c r="X35"/>
  <c r="W35" s="1"/>
  <c r="V35"/>
  <c r="U35"/>
  <c r="AU35" s="1"/>
  <c r="S35"/>
  <c r="AL34"/>
  <c r="BC34" s="1"/>
  <c r="BH34" s="1"/>
  <c r="BH35" s="1"/>
  <c r="AK34"/>
  <c r="AJ34"/>
  <c r="BB34" s="1"/>
  <c r="BG34" s="1"/>
  <c r="BG35" s="1"/>
  <c r="AI34"/>
  <c r="AH34"/>
  <c r="BA34" s="1"/>
  <c r="BF34" s="1"/>
  <c r="BF35" s="1"/>
  <c r="AG34"/>
  <c r="AF34"/>
  <c r="AZ34" s="1"/>
  <c r="AE34"/>
  <c r="AW34"/>
  <c r="AV34"/>
  <c r="AL33"/>
  <c r="AS33" s="1"/>
  <c r="AK33"/>
  <c r="AJ33"/>
  <c r="AQ33" s="1"/>
  <c r="AI33"/>
  <c r="AH33"/>
  <c r="AO33" s="1"/>
  <c r="AG33"/>
  <c r="AF33"/>
  <c r="AM33" s="1"/>
  <c r="AE33"/>
  <c r="AD33"/>
  <c r="AC33" s="1"/>
  <c r="AB33"/>
  <c r="AA33"/>
  <c r="AW33" s="1"/>
  <c r="Y33"/>
  <c r="X33"/>
  <c r="AV33" s="1"/>
  <c r="V33"/>
  <c r="U33"/>
  <c r="AU33" s="1"/>
  <c r="S33"/>
  <c r="AL32"/>
  <c r="AS32" s="1"/>
  <c r="AK32"/>
  <c r="AJ32"/>
  <c r="AQ32" s="1"/>
  <c r="AI32"/>
  <c r="AH32"/>
  <c r="AO32" s="1"/>
  <c r="AG32"/>
  <c r="AF32"/>
  <c r="AM32" s="1"/>
  <c r="AE32"/>
  <c r="AD32"/>
  <c r="AX32" s="1"/>
  <c r="AB32"/>
  <c r="AA32"/>
  <c r="Z32" s="1"/>
  <c r="Y32"/>
  <c r="X32"/>
  <c r="W32" s="1"/>
  <c r="V32"/>
  <c r="U32"/>
  <c r="AU32" s="1"/>
  <c r="S32"/>
  <c r="AL31"/>
  <c r="BC31" s="1"/>
  <c r="BH31" s="1"/>
  <c r="BH32" s="1"/>
  <c r="AK31"/>
  <c r="AJ31"/>
  <c r="BB31" s="1"/>
  <c r="BG31" s="1"/>
  <c r="BG32" s="1"/>
  <c r="AI31"/>
  <c r="AH31"/>
  <c r="BA31" s="1"/>
  <c r="BF31" s="1"/>
  <c r="BF32" s="1"/>
  <c r="AG31"/>
  <c r="AF31"/>
  <c r="AZ31" s="1"/>
  <c r="AE31"/>
  <c r="AW31"/>
  <c r="AV31"/>
  <c r="AL30"/>
  <c r="AS30" s="1"/>
  <c r="AK30"/>
  <c r="AJ30"/>
  <c r="AQ30" s="1"/>
  <c r="AI30"/>
  <c r="AH30"/>
  <c r="AO30" s="1"/>
  <c r="AG30"/>
  <c r="AF30"/>
  <c r="AM30" s="1"/>
  <c r="AE30"/>
  <c r="AD30"/>
  <c r="AC30" s="1"/>
  <c r="AB30"/>
  <c r="AA30"/>
  <c r="AW30" s="1"/>
  <c r="Y30"/>
  <c r="X30"/>
  <c r="AV30" s="1"/>
  <c r="V30"/>
  <c r="U30"/>
  <c r="AU30" s="1"/>
  <c r="S30"/>
  <c r="AL29"/>
  <c r="AS29" s="1"/>
  <c r="AK29"/>
  <c r="AJ29"/>
  <c r="AQ29" s="1"/>
  <c r="AI29"/>
  <c r="AH29"/>
  <c r="AO29" s="1"/>
  <c r="AG29"/>
  <c r="AF29"/>
  <c r="AM29" s="1"/>
  <c r="AE29"/>
  <c r="AD29"/>
  <c r="AX29" s="1"/>
  <c r="AB29"/>
  <c r="AA29"/>
  <c r="Z29" s="1"/>
  <c r="Y29"/>
  <c r="X29"/>
  <c r="W29" s="1"/>
  <c r="V29"/>
  <c r="U29"/>
  <c r="AU29" s="1"/>
  <c r="S29"/>
  <c r="AL28"/>
  <c r="BC28" s="1"/>
  <c r="BH28" s="1"/>
  <c r="BH29" s="1"/>
  <c r="AK28"/>
  <c r="AJ28"/>
  <c r="BB28" s="1"/>
  <c r="BG28" s="1"/>
  <c r="BG29" s="1"/>
  <c r="AI28"/>
  <c r="AH28"/>
  <c r="BA28" s="1"/>
  <c r="BF28" s="1"/>
  <c r="BF29" s="1"/>
  <c r="AG28"/>
  <c r="AF28"/>
  <c r="AZ28" s="1"/>
  <c r="AE28"/>
  <c r="AW28"/>
  <c r="AV28"/>
  <c r="AL27"/>
  <c r="AS27" s="1"/>
  <c r="AK27"/>
  <c r="AJ27"/>
  <c r="AQ27" s="1"/>
  <c r="AI27"/>
  <c r="AH27"/>
  <c r="AO27" s="1"/>
  <c r="AG27"/>
  <c r="AF27"/>
  <c r="AM27" s="1"/>
  <c r="AE27"/>
  <c r="AD27"/>
  <c r="AC27" s="1"/>
  <c r="AB27"/>
  <c r="AA27"/>
  <c r="AW27" s="1"/>
  <c r="Y27"/>
  <c r="X27"/>
  <c r="AV27" s="1"/>
  <c r="V27"/>
  <c r="U27"/>
  <c r="AU27" s="1"/>
  <c r="S27"/>
  <c r="AL26"/>
  <c r="AS26" s="1"/>
  <c r="AK26"/>
  <c r="AJ26"/>
  <c r="AQ26" s="1"/>
  <c r="AI26"/>
  <c r="AH26"/>
  <c r="AO26" s="1"/>
  <c r="AG26"/>
  <c r="AF26"/>
  <c r="AM26" s="1"/>
  <c r="AE26"/>
  <c r="AD26"/>
  <c r="AX26" s="1"/>
  <c r="AB26"/>
  <c r="AA26"/>
  <c r="Z26" s="1"/>
  <c r="Y26"/>
  <c r="X26"/>
  <c r="W26" s="1"/>
  <c r="V26"/>
  <c r="U26"/>
  <c r="AU26" s="1"/>
  <c r="S26"/>
  <c r="AL25"/>
  <c r="BC25" s="1"/>
  <c r="BH25" s="1"/>
  <c r="BH26" s="1"/>
  <c r="AK25"/>
  <c r="AJ25"/>
  <c r="BB25" s="1"/>
  <c r="BG25" s="1"/>
  <c r="BG26" s="1"/>
  <c r="AI25"/>
  <c r="AH25"/>
  <c r="BA25" s="1"/>
  <c r="BF25" s="1"/>
  <c r="BF26" s="1"/>
  <c r="AG25"/>
  <c r="AF25"/>
  <c r="AZ25" s="1"/>
  <c r="AE25"/>
  <c r="AW25"/>
  <c r="AV25"/>
  <c r="AL24"/>
  <c r="AS24" s="1"/>
  <c r="AK24"/>
  <c r="AJ24"/>
  <c r="AQ24" s="1"/>
  <c r="AI24"/>
  <c r="AH24"/>
  <c r="AO24" s="1"/>
  <c r="AG24"/>
  <c r="AF24"/>
  <c r="AM24" s="1"/>
  <c r="AE24"/>
  <c r="AD24"/>
  <c r="AC24" s="1"/>
  <c r="AB24"/>
  <c r="AA24"/>
  <c r="AW24" s="1"/>
  <c r="Y24"/>
  <c r="X24"/>
  <c r="AV24" s="1"/>
  <c r="V24"/>
  <c r="U24"/>
  <c r="AU24" s="1"/>
  <c r="S24"/>
  <c r="AL23"/>
  <c r="AS23" s="1"/>
  <c r="AK23"/>
  <c r="AJ23"/>
  <c r="AQ23" s="1"/>
  <c r="AI23"/>
  <c r="AH23"/>
  <c r="AO23" s="1"/>
  <c r="AG23"/>
  <c r="AF23"/>
  <c r="AM23" s="1"/>
  <c r="AE23"/>
  <c r="AD23"/>
  <c r="AX23" s="1"/>
  <c r="AB23"/>
  <c r="AA23"/>
  <c r="Z23" s="1"/>
  <c r="Y23"/>
  <c r="X23"/>
  <c r="W23" s="1"/>
  <c r="V23"/>
  <c r="U23"/>
  <c r="AU23" s="1"/>
  <c r="S23"/>
  <c r="AL22"/>
  <c r="BC22" s="1"/>
  <c r="BH22" s="1"/>
  <c r="BH23" s="1"/>
  <c r="AK22"/>
  <c r="AJ22"/>
  <c r="BB22" s="1"/>
  <c r="BG22" s="1"/>
  <c r="BG23" s="1"/>
  <c r="AI22"/>
  <c r="AH22"/>
  <c r="BA22" s="1"/>
  <c r="BF22" s="1"/>
  <c r="BF23" s="1"/>
  <c r="AG22"/>
  <c r="AF22"/>
  <c r="AZ22" s="1"/>
  <c r="AE22"/>
  <c r="AW22"/>
  <c r="AV22"/>
  <c r="AL21"/>
  <c r="AS21" s="1"/>
  <c r="AK21"/>
  <c r="AJ21"/>
  <c r="AQ21" s="1"/>
  <c r="AI21"/>
  <c r="AH21"/>
  <c r="AO21" s="1"/>
  <c r="AG21"/>
  <c r="AD21"/>
  <c r="AC21" s="1"/>
  <c r="AB21"/>
  <c r="AA21"/>
  <c r="AW21" s="1"/>
  <c r="Y21"/>
  <c r="X21"/>
  <c r="AV21" s="1"/>
  <c r="V21"/>
  <c r="S21"/>
  <c r="AL20"/>
  <c r="AS20" s="1"/>
  <c r="AK20"/>
  <c r="AJ20"/>
  <c r="AQ20" s="1"/>
  <c r="AI20"/>
  <c r="AH20"/>
  <c r="AO20" s="1"/>
  <c r="AG20"/>
  <c r="AD20"/>
  <c r="AX20" s="1"/>
  <c r="AB20"/>
  <c r="AA20"/>
  <c r="Z20" s="1"/>
  <c r="Y20"/>
  <c r="X20"/>
  <c r="W20" s="1"/>
  <c r="V20"/>
  <c r="S20"/>
  <c r="AL19"/>
  <c r="BC19" s="1"/>
  <c r="BH19" s="1"/>
  <c r="BH20" s="1"/>
  <c r="AK19"/>
  <c r="AJ19"/>
  <c r="BB19" s="1"/>
  <c r="BG19" s="1"/>
  <c r="BG20" s="1"/>
  <c r="AI19"/>
  <c r="AH19"/>
  <c r="BA19" s="1"/>
  <c r="BF19" s="1"/>
  <c r="BF20" s="1"/>
  <c r="AG19"/>
  <c r="AE19"/>
  <c r="AW19"/>
  <c r="AV19"/>
  <c r="AB18"/>
  <c r="Y18"/>
  <c r="V18"/>
  <c r="S18"/>
  <c r="AE18" s="1"/>
  <c r="AB17"/>
  <c r="Y17"/>
  <c r="V17"/>
  <c r="S17"/>
  <c r="AK16"/>
  <c r="AI16"/>
  <c r="AG16"/>
  <c r="AE16"/>
  <c r="AB15"/>
  <c r="Y15"/>
  <c r="AI15" s="1"/>
  <c r="V15"/>
  <c r="AG15" s="1"/>
  <c r="S15"/>
  <c r="AE15" s="1"/>
  <c r="AK14"/>
  <c r="AB14"/>
  <c r="Y14"/>
  <c r="V14"/>
  <c r="S14"/>
  <c r="AK13"/>
  <c r="AI13"/>
  <c r="AG13"/>
  <c r="AE13"/>
  <c r="AB12"/>
  <c r="AK11" s="1"/>
  <c r="Y12"/>
  <c r="AI11" s="1"/>
  <c r="V12"/>
  <c r="AG12" s="1"/>
  <c r="S12"/>
  <c r="AB11"/>
  <c r="Y11"/>
  <c r="V11"/>
  <c r="S11"/>
  <c r="AK10"/>
  <c r="AI10"/>
  <c r="AG10"/>
  <c r="AE10"/>
  <c r="AS6"/>
  <c r="AQ6"/>
  <c r="AO6"/>
  <c r="AM6"/>
  <c r="AS5"/>
  <c r="AQ5"/>
  <c r="AO5"/>
  <c r="AM5"/>
  <c r="V8"/>
  <c r="BA68" l="1"/>
  <c r="BA69" s="1"/>
  <c r="BC56"/>
  <c r="AE21"/>
  <c r="AE20"/>
  <c r="AI14"/>
  <c r="AK15"/>
  <c r="AE14"/>
  <c r="AI12"/>
  <c r="AC44"/>
  <c r="T45"/>
  <c r="W51"/>
  <c r="AC53"/>
  <c r="T54"/>
  <c r="AC47"/>
  <c r="T48"/>
  <c r="AC59"/>
  <c r="T60"/>
  <c r="T41"/>
  <c r="W63"/>
  <c r="AC65"/>
  <c r="T66"/>
  <c r="AX57"/>
  <c r="AC56"/>
  <c r="W68"/>
  <c r="T23"/>
  <c r="T29"/>
  <c r="T35"/>
  <c r="AC20"/>
  <c r="W24"/>
  <c r="AC26"/>
  <c r="T27"/>
  <c r="W30"/>
  <c r="AC32"/>
  <c r="T33"/>
  <c r="W36"/>
  <c r="AC38"/>
  <c r="T39"/>
  <c r="W42"/>
  <c r="T50"/>
  <c r="W57"/>
  <c r="T62"/>
  <c r="AT36"/>
  <c r="AT63"/>
  <c r="AT69"/>
  <c r="AT72"/>
  <c r="W21"/>
  <c r="T26"/>
  <c r="AC29"/>
  <c r="T30"/>
  <c r="W33"/>
  <c r="T38"/>
  <c r="AC41"/>
  <c r="T42"/>
  <c r="AT48"/>
  <c r="W48"/>
  <c r="T53"/>
  <c r="AU56"/>
  <c r="W60"/>
  <c r="T65"/>
  <c r="AT42"/>
  <c r="AW44"/>
  <c r="BB44" s="1"/>
  <c r="BB45" s="1"/>
  <c r="AT30"/>
  <c r="AC23"/>
  <c r="T24"/>
  <c r="W27"/>
  <c r="T32"/>
  <c r="AC35"/>
  <c r="T36"/>
  <c r="W39"/>
  <c r="AT45"/>
  <c r="T47"/>
  <c r="AC50"/>
  <c r="T51"/>
  <c r="AT54"/>
  <c r="W54"/>
  <c r="T57"/>
  <c r="AC62"/>
  <c r="T63"/>
  <c r="W66"/>
  <c r="AC68"/>
  <c r="T69"/>
  <c r="AC71"/>
  <c r="T72"/>
  <c r="AK12"/>
  <c r="AK17"/>
  <c r="AK18"/>
  <c r="AI18"/>
  <c r="AI17"/>
  <c r="AG17"/>
  <c r="AG18"/>
  <c r="AE17"/>
  <c r="AT6"/>
  <c r="BD70"/>
  <c r="BE70"/>
  <c r="BE71" s="1"/>
  <c r="AZ71" s="1"/>
  <c r="AW71"/>
  <c r="BB71" s="1"/>
  <c r="BB72" s="1"/>
  <c r="AX70"/>
  <c r="BC71" s="1"/>
  <c r="T71"/>
  <c r="AV71"/>
  <c r="BA71" s="1"/>
  <c r="BA72" s="1"/>
  <c r="W72"/>
  <c r="AX72"/>
  <c r="AY72" s="1"/>
  <c r="Z72"/>
  <c r="BD67"/>
  <c r="BE67"/>
  <c r="BE68" s="1"/>
  <c r="AU67"/>
  <c r="AW68"/>
  <c r="AY68" s="1"/>
  <c r="T68"/>
  <c r="W69"/>
  <c r="AX69"/>
  <c r="BC69" s="1"/>
  <c r="Z69"/>
  <c r="BD64"/>
  <c r="BE64"/>
  <c r="BE65" s="1"/>
  <c r="AT66"/>
  <c r="AU64"/>
  <c r="AW65"/>
  <c r="BB65" s="1"/>
  <c r="BB66" s="1"/>
  <c r="AX64"/>
  <c r="BC65" s="1"/>
  <c r="AV65"/>
  <c r="BA65" s="1"/>
  <c r="BA66" s="1"/>
  <c r="AX66"/>
  <c r="AY66" s="1"/>
  <c r="Z66"/>
  <c r="BD61"/>
  <c r="BE61"/>
  <c r="BE62" s="1"/>
  <c r="AU61"/>
  <c r="AW62"/>
  <c r="BB62" s="1"/>
  <c r="BB63" s="1"/>
  <c r="AX61"/>
  <c r="BC62" s="1"/>
  <c r="AV62"/>
  <c r="BA62" s="1"/>
  <c r="BA63" s="1"/>
  <c r="AX63"/>
  <c r="AY63" s="1"/>
  <c r="Z63"/>
  <c r="BD58"/>
  <c r="BE58"/>
  <c r="BE59" s="1"/>
  <c r="AZ59" s="1"/>
  <c r="AT60"/>
  <c r="AW59"/>
  <c r="BB59" s="1"/>
  <c r="BB60" s="1"/>
  <c r="AX58"/>
  <c r="BC59" s="1"/>
  <c r="T59"/>
  <c r="AV59"/>
  <c r="BA59" s="1"/>
  <c r="BA60" s="1"/>
  <c r="AX60"/>
  <c r="AY60" s="1"/>
  <c r="Z60"/>
  <c r="BD55"/>
  <c r="BE55"/>
  <c r="BE56" s="1"/>
  <c r="AT57"/>
  <c r="AY57"/>
  <c r="AV56"/>
  <c r="BA56" s="1"/>
  <c r="BA57" s="1"/>
  <c r="AU55"/>
  <c r="AZ56" s="1"/>
  <c r="AW56"/>
  <c r="BB56" s="1"/>
  <c r="BB57" s="1"/>
  <c r="Z57"/>
  <c r="BD52"/>
  <c r="BE52"/>
  <c r="BE53" s="1"/>
  <c r="AU52"/>
  <c r="AW53"/>
  <c r="BB53" s="1"/>
  <c r="BB54" s="1"/>
  <c r="AX52"/>
  <c r="BC53" s="1"/>
  <c r="AV53"/>
  <c r="BA53" s="1"/>
  <c r="BA54" s="1"/>
  <c r="AX54"/>
  <c r="AY54" s="1"/>
  <c r="Z54"/>
  <c r="BD49"/>
  <c r="BE49"/>
  <c r="BE50" s="1"/>
  <c r="AT51"/>
  <c r="AU49"/>
  <c r="AZ50" s="1"/>
  <c r="AW50"/>
  <c r="BB50" s="1"/>
  <c r="BB51" s="1"/>
  <c r="AX49"/>
  <c r="BC50" s="1"/>
  <c r="AV50"/>
  <c r="BA50" s="1"/>
  <c r="BA51" s="1"/>
  <c r="AX51"/>
  <c r="AY51" s="1"/>
  <c r="Z51"/>
  <c r="BD46"/>
  <c r="BE46"/>
  <c r="BE47" s="1"/>
  <c r="AU46"/>
  <c r="AW47"/>
  <c r="BB47" s="1"/>
  <c r="BB48" s="1"/>
  <c r="AX46"/>
  <c r="BC47" s="1"/>
  <c r="AV47"/>
  <c r="BA47" s="1"/>
  <c r="BA48" s="1"/>
  <c r="AX48"/>
  <c r="AY48" s="1"/>
  <c r="Z48"/>
  <c r="BD43"/>
  <c r="BE43"/>
  <c r="BE44" s="1"/>
  <c r="AZ44" s="1"/>
  <c r="AX43"/>
  <c r="BC44" s="1"/>
  <c r="T44"/>
  <c r="AV44"/>
  <c r="AY44" s="1"/>
  <c r="W45"/>
  <c r="AX45"/>
  <c r="AY45" s="1"/>
  <c r="Z45"/>
  <c r="BD40"/>
  <c r="BE40"/>
  <c r="BE41" s="1"/>
  <c r="AU40"/>
  <c r="AW41"/>
  <c r="BB41" s="1"/>
  <c r="BB42" s="1"/>
  <c r="AX40"/>
  <c r="BC41" s="1"/>
  <c r="AV41"/>
  <c r="BA41" s="1"/>
  <c r="BA42" s="1"/>
  <c r="AX42"/>
  <c r="AY42" s="1"/>
  <c r="Z42"/>
  <c r="BD37"/>
  <c r="BE37"/>
  <c r="BE38" s="1"/>
  <c r="AT39"/>
  <c r="AU37"/>
  <c r="AZ38" s="1"/>
  <c r="AW38"/>
  <c r="BB38" s="1"/>
  <c r="BB39" s="1"/>
  <c r="AX37"/>
  <c r="BC38" s="1"/>
  <c r="AV38"/>
  <c r="AY38" s="1"/>
  <c r="AX39"/>
  <c r="AY39" s="1"/>
  <c r="Z39"/>
  <c r="BD34"/>
  <c r="BE34"/>
  <c r="BE35" s="1"/>
  <c r="AU34"/>
  <c r="AW35"/>
  <c r="BB35" s="1"/>
  <c r="BB36" s="1"/>
  <c r="AX34"/>
  <c r="BC35" s="1"/>
  <c r="AV35"/>
  <c r="BA35" s="1"/>
  <c r="BA36" s="1"/>
  <c r="AX36"/>
  <c r="AY36" s="1"/>
  <c r="Z36"/>
  <c r="BD31"/>
  <c r="BE31"/>
  <c r="BE32" s="1"/>
  <c r="AT33"/>
  <c r="AU31"/>
  <c r="AW32"/>
  <c r="BB32" s="1"/>
  <c r="BB33" s="1"/>
  <c r="AX31"/>
  <c r="BC32" s="1"/>
  <c r="AV32"/>
  <c r="AX33"/>
  <c r="AY33" s="1"/>
  <c r="Z33"/>
  <c r="BD28"/>
  <c r="BE28"/>
  <c r="BE29" s="1"/>
  <c r="AU28"/>
  <c r="AW29"/>
  <c r="BB29" s="1"/>
  <c r="BB30" s="1"/>
  <c r="AX28"/>
  <c r="BC29" s="1"/>
  <c r="AV29"/>
  <c r="BA29" s="1"/>
  <c r="BA30" s="1"/>
  <c r="AX30"/>
  <c r="AY30" s="1"/>
  <c r="Z30"/>
  <c r="BD25"/>
  <c r="BE25"/>
  <c r="BE26" s="1"/>
  <c r="AT27"/>
  <c r="AU25"/>
  <c r="AZ26" s="1"/>
  <c r="AW26"/>
  <c r="BB26" s="1"/>
  <c r="BB27" s="1"/>
  <c r="AX25"/>
  <c r="BC26" s="1"/>
  <c r="AV26"/>
  <c r="AX27"/>
  <c r="AY27" s="1"/>
  <c r="Z27"/>
  <c r="BD22"/>
  <c r="BE22"/>
  <c r="BE23" s="1"/>
  <c r="AT24"/>
  <c r="AU22"/>
  <c r="AZ23" s="1"/>
  <c r="AW23"/>
  <c r="BB23" s="1"/>
  <c r="BB24" s="1"/>
  <c r="AX22"/>
  <c r="BC23" s="1"/>
  <c r="AV23"/>
  <c r="BA23" s="1"/>
  <c r="BA24" s="1"/>
  <c r="AX24"/>
  <c r="AY24" s="1"/>
  <c r="Z24"/>
  <c r="AW20"/>
  <c r="BB20" s="1"/>
  <c r="BB21" s="1"/>
  <c r="AX19"/>
  <c r="BC20" s="1"/>
  <c r="AV20"/>
  <c r="BA20" s="1"/>
  <c r="BA21" s="1"/>
  <c r="AX21"/>
  <c r="Z21"/>
  <c r="AG14"/>
  <c r="AG11"/>
  <c r="AE11"/>
  <c r="AE12"/>
  <c r="AZ27" l="1"/>
  <c r="AZ51"/>
  <c r="AZ57"/>
  <c r="Q55" s="1"/>
  <c r="BC21"/>
  <c r="AZ41"/>
  <c r="AZ47"/>
  <c r="BC60"/>
  <c r="BC63"/>
  <c r="BC66"/>
  <c r="AZ24"/>
  <c r="Q22" s="1"/>
  <c r="AZ39"/>
  <c r="AZ45"/>
  <c r="AZ60"/>
  <c r="Q58" s="1"/>
  <c r="AZ72"/>
  <c r="Q70" s="1"/>
  <c r="BC30"/>
  <c r="BC33"/>
  <c r="BC54"/>
  <c r="AZ68"/>
  <c r="AY32"/>
  <c r="BC42"/>
  <c r="BC48"/>
  <c r="BC51"/>
  <c r="Q49" s="1"/>
  <c r="AZ62"/>
  <c r="AZ65"/>
  <c r="BA32"/>
  <c r="BA33" s="1"/>
  <c r="BC27"/>
  <c r="BC24"/>
  <c r="AY26"/>
  <c r="AZ29"/>
  <c r="AZ32"/>
  <c r="BC36"/>
  <c r="BC39"/>
  <c r="AZ53"/>
  <c r="AY71"/>
  <c r="BA26"/>
  <c r="BA27" s="1"/>
  <c r="BC45"/>
  <c r="BB68"/>
  <c r="BB69" s="1"/>
  <c r="BA44"/>
  <c r="BA45" s="1"/>
  <c r="AZ35"/>
  <c r="BC72"/>
  <c r="BC57"/>
  <c r="BA38"/>
  <c r="BA39" s="1"/>
  <c r="AY53"/>
  <c r="AY56"/>
  <c r="AY59"/>
  <c r="AY35"/>
  <c r="AY41"/>
  <c r="AY50"/>
  <c r="AY65"/>
  <c r="AY23"/>
  <c r="AY29"/>
  <c r="AY47"/>
  <c r="AY62"/>
  <c r="AY69"/>
  <c r="AY70"/>
  <c r="AY67"/>
  <c r="AY64"/>
  <c r="AY61"/>
  <c r="AY58"/>
  <c r="AY55"/>
  <c r="AY52"/>
  <c r="AY49"/>
  <c r="AY46"/>
  <c r="AY43"/>
  <c r="AY40"/>
  <c r="AY37"/>
  <c r="AY34"/>
  <c r="AY31"/>
  <c r="AY28"/>
  <c r="AY25"/>
  <c r="AY22"/>
  <c r="AZ36" l="1"/>
  <c r="Q34"/>
  <c r="AZ54"/>
  <c r="Q52"/>
  <c r="AZ30"/>
  <c r="Q28"/>
  <c r="AZ63"/>
  <c r="Q61"/>
  <c r="AZ48"/>
  <c r="Q46" s="1"/>
  <c r="AZ33"/>
  <c r="Q31" s="1"/>
  <c r="AZ66"/>
  <c r="Q64" s="1"/>
  <c r="AZ69"/>
  <c r="Q67" s="1"/>
  <c r="AZ42"/>
  <c r="Q40" s="1"/>
  <c r="Q43"/>
  <c r="Q37"/>
  <c r="Q25"/>
  <c r="AE7"/>
  <c r="AG7"/>
  <c r="AI7"/>
  <c r="AK7"/>
  <c r="AB8"/>
  <c r="Y8"/>
  <c r="S8"/>
  <c r="F72"/>
  <c r="K70"/>
  <c r="AB9" l="1"/>
  <c r="Y9"/>
  <c r="V9"/>
  <c r="S9"/>
  <c r="AE8" l="1"/>
  <c r="AE9"/>
  <c r="AI8"/>
  <c r="AI9"/>
  <c r="AG9"/>
  <c r="AG8"/>
  <c r="AK8"/>
  <c r="AK9"/>
  <c r="H20" i="11"/>
  <c r="H11"/>
  <c r="G3"/>
  <c r="H20" i="10"/>
  <c r="H11"/>
  <c r="G3"/>
  <c r="K67" i="6"/>
  <c r="K64"/>
  <c r="K61"/>
  <c r="K58"/>
  <c r="K55"/>
  <c r="K52"/>
  <c r="K49"/>
  <c r="K46"/>
  <c r="K43"/>
  <c r="K40"/>
  <c r="K37"/>
  <c r="K34"/>
  <c r="K31"/>
  <c r="K28"/>
  <c r="K25"/>
  <c r="K22"/>
  <c r="H48"/>
  <c r="G48"/>
  <c r="F48"/>
  <c r="E48"/>
  <c r="D48"/>
  <c r="D42"/>
  <c r="H45"/>
  <c r="G45"/>
  <c r="F45"/>
  <c r="E45"/>
  <c r="D45"/>
  <c r="H42"/>
  <c r="G42"/>
  <c r="F42"/>
  <c r="S1"/>
  <c r="H39"/>
  <c r="G39"/>
  <c r="E39"/>
  <c r="H36"/>
  <c r="G36"/>
  <c r="F36"/>
  <c r="H33"/>
  <c r="G33"/>
  <c r="D33"/>
  <c r="H30"/>
  <c r="G30"/>
  <c r="D30"/>
  <c r="H27"/>
  <c r="G27"/>
  <c r="D27"/>
  <c r="H24"/>
  <c r="G24"/>
  <c r="F24"/>
  <c r="E24"/>
  <c r="H21"/>
  <c r="E21"/>
  <c r="H18"/>
  <c r="D15"/>
  <c r="D9"/>
  <c r="D51"/>
  <c r="E51"/>
  <c r="F51"/>
  <c r="G51"/>
  <c r="H51"/>
  <c r="D54"/>
  <c r="E54"/>
  <c r="F54"/>
  <c r="G54"/>
  <c r="H54"/>
  <c r="D57"/>
  <c r="E57"/>
  <c r="F57"/>
  <c r="G57"/>
  <c r="H57"/>
  <c r="D60"/>
  <c r="E60"/>
  <c r="F60"/>
  <c r="G60"/>
  <c r="H60"/>
  <c r="D63"/>
  <c r="E63"/>
  <c r="F63"/>
  <c r="G63"/>
  <c r="H63"/>
  <c r="D66"/>
  <c r="E66"/>
  <c r="F66"/>
  <c r="G66"/>
  <c r="H66"/>
  <c r="D69"/>
  <c r="E69"/>
  <c r="F69"/>
  <c r="G69"/>
  <c r="H69"/>
  <c r="D72"/>
  <c r="E72"/>
  <c r="G72"/>
  <c r="H72"/>
  <c r="H35" i="3"/>
  <c r="I42"/>
  <c r="G21" i="6"/>
  <c r="E33"/>
  <c r="E30"/>
  <c r="F27"/>
  <c r="F21"/>
  <c r="D18"/>
  <c r="D21"/>
  <c r="D24"/>
  <c r="F33"/>
  <c r="E27"/>
  <c r="F30"/>
  <c r="E36"/>
  <c r="E42"/>
  <c r="D36"/>
  <c r="D39"/>
  <c r="F39"/>
  <c r="C54" l="1"/>
  <c r="U19"/>
  <c r="U20"/>
  <c r="U21"/>
  <c r="AF19"/>
  <c r="AZ19" s="1"/>
  <c r="AF21"/>
  <c r="AM21" s="1"/>
  <c r="AF20"/>
  <c r="AM20" s="1"/>
  <c r="AD13"/>
  <c r="AD14"/>
  <c r="AL13"/>
  <c r="BC13" s="1"/>
  <c r="BH13" s="1"/>
  <c r="AD15"/>
  <c r="AL14"/>
  <c r="AS14" s="1"/>
  <c r="AL15"/>
  <c r="AS15" s="1"/>
  <c r="H15"/>
  <c r="X16"/>
  <c r="W16" s="1"/>
  <c r="AA16"/>
  <c r="Z16" s="1"/>
  <c r="U16"/>
  <c r="T16" s="1"/>
  <c r="X13"/>
  <c r="W13" s="1"/>
  <c r="AA13"/>
  <c r="U13"/>
  <c r="T13" s="1"/>
  <c r="U7"/>
  <c r="X7"/>
  <c r="W7" s="1"/>
  <c r="AD7"/>
  <c r="AC7" s="1"/>
  <c r="AA7"/>
  <c r="Z7" s="1"/>
  <c r="AD12"/>
  <c r="AD11"/>
  <c r="AL11"/>
  <c r="AS11" s="1"/>
  <c r="AD10"/>
  <c r="AL10"/>
  <c r="BC10" s="1"/>
  <c r="BH10" s="1"/>
  <c r="AL12"/>
  <c r="AS12" s="1"/>
  <c r="H12"/>
  <c r="U10"/>
  <c r="T10" s="1"/>
  <c r="X10"/>
  <c r="W10" s="1"/>
  <c r="AA10"/>
  <c r="Z10" s="1"/>
  <c r="AD17"/>
  <c r="AL16"/>
  <c r="BC16" s="1"/>
  <c r="BH16" s="1"/>
  <c r="AD18"/>
  <c r="AL18"/>
  <c r="AS18" s="1"/>
  <c r="AL17"/>
  <c r="AS17" s="1"/>
  <c r="E18"/>
  <c r="AJ16"/>
  <c r="BB16" s="1"/>
  <c r="BG16" s="1"/>
  <c r="AA18"/>
  <c r="AA17"/>
  <c r="AJ18"/>
  <c r="AQ18" s="1"/>
  <c r="AJ17"/>
  <c r="AQ17" s="1"/>
  <c r="F18"/>
  <c r="G18"/>
  <c r="X17"/>
  <c r="AH16"/>
  <c r="BA16" s="1"/>
  <c r="BF16" s="1"/>
  <c r="X18"/>
  <c r="AH18"/>
  <c r="AO18" s="1"/>
  <c r="AH17"/>
  <c r="AO17" s="1"/>
  <c r="U11"/>
  <c r="AU11" s="1"/>
  <c r="U18"/>
  <c r="U17"/>
  <c r="AF18"/>
  <c r="AM18" s="1"/>
  <c r="AF16"/>
  <c r="AZ16" s="1"/>
  <c r="AF17"/>
  <c r="AM17" s="1"/>
  <c r="G15"/>
  <c r="U15"/>
  <c r="AJ13"/>
  <c r="BB13" s="1"/>
  <c r="BG13" s="1"/>
  <c r="AA14"/>
  <c r="AW14" s="1"/>
  <c r="X14"/>
  <c r="U14"/>
  <c r="AA15"/>
  <c r="AW15" s="1"/>
  <c r="AJ15"/>
  <c r="AQ15" s="1"/>
  <c r="AH15"/>
  <c r="AO15" s="1"/>
  <c r="AH13"/>
  <c r="BA13" s="1"/>
  <c r="BF13" s="1"/>
  <c r="X15"/>
  <c r="AF13"/>
  <c r="AZ13" s="1"/>
  <c r="AJ14"/>
  <c r="AQ14" s="1"/>
  <c r="AF15"/>
  <c r="AM15" s="1"/>
  <c r="AF14"/>
  <c r="AM14" s="1"/>
  <c r="AH14"/>
  <c r="AO14" s="1"/>
  <c r="AA12"/>
  <c r="AW12" s="1"/>
  <c r="AH10"/>
  <c r="BA10" s="1"/>
  <c r="BF10" s="1"/>
  <c r="AA11"/>
  <c r="AW11" s="1"/>
  <c r="AJ11"/>
  <c r="AQ11" s="1"/>
  <c r="X11"/>
  <c r="AF10"/>
  <c r="AZ10" s="1"/>
  <c r="AJ12"/>
  <c r="AQ12" s="1"/>
  <c r="U12"/>
  <c r="AU12" s="1"/>
  <c r="AH12"/>
  <c r="AO12" s="1"/>
  <c r="X12"/>
  <c r="AJ10"/>
  <c r="BB10" s="1"/>
  <c r="BG10" s="1"/>
  <c r="AF12"/>
  <c r="AM12" s="1"/>
  <c r="AH11"/>
  <c r="AO11" s="1"/>
  <c r="AF11"/>
  <c r="AM11" s="1"/>
  <c r="AL7"/>
  <c r="C6"/>
  <c r="X8"/>
  <c r="AV8" s="1"/>
  <c r="I25"/>
  <c r="I31"/>
  <c r="AH7"/>
  <c r="AJ7"/>
  <c r="AF8"/>
  <c r="AM8" s="1"/>
  <c r="AF7"/>
  <c r="AZ7" s="1"/>
  <c r="AD8"/>
  <c r="AX8" s="1"/>
  <c r="AA8"/>
  <c r="AW8" s="1"/>
  <c r="U8"/>
  <c r="AU8" s="1"/>
  <c r="C21"/>
  <c r="I40"/>
  <c r="I37"/>
  <c r="I28"/>
  <c r="AD9"/>
  <c r="AC9" s="1"/>
  <c r="U9"/>
  <c r="AU9" s="1"/>
  <c r="AA9"/>
  <c r="Z9" s="1"/>
  <c r="X9"/>
  <c r="I55"/>
  <c r="I46"/>
  <c r="I34"/>
  <c r="I43"/>
  <c r="I52"/>
  <c r="I22"/>
  <c r="I58"/>
  <c r="I67"/>
  <c r="I70"/>
  <c r="I49"/>
  <c r="I61"/>
  <c r="I64"/>
  <c r="C24"/>
  <c r="C57"/>
  <c r="C48"/>
  <c r="G9"/>
  <c r="C42"/>
  <c r="AF9"/>
  <c r="AM9" s="1"/>
  <c r="G12"/>
  <c r="AJ9"/>
  <c r="AQ9" s="1"/>
  <c r="F9"/>
  <c r="F12"/>
  <c r="C69"/>
  <c r="C63"/>
  <c r="C51"/>
  <c r="C9"/>
  <c r="C15"/>
  <c r="AL9"/>
  <c r="AS9" s="1"/>
  <c r="AJ8"/>
  <c r="AQ8" s="1"/>
  <c r="E9"/>
  <c r="E12"/>
  <c r="C33"/>
  <c r="C72"/>
  <c r="C60"/>
  <c r="C39"/>
  <c r="C36"/>
  <c r="C45"/>
  <c r="C27"/>
  <c r="C30"/>
  <c r="C18"/>
  <c r="C66"/>
  <c r="C12"/>
  <c r="AL8"/>
  <c r="AS8" s="1"/>
  <c r="H9"/>
  <c r="D12"/>
  <c r="E15"/>
  <c r="AH9"/>
  <c r="AO9" s="1"/>
  <c r="AH8"/>
  <c r="AO8" s="1"/>
  <c r="F15"/>
  <c r="AV7" l="1"/>
  <c r="AT21"/>
  <c r="I19" s="1"/>
  <c r="K19" s="1"/>
  <c r="T19"/>
  <c r="AU19"/>
  <c r="AU20"/>
  <c r="AY20" s="1"/>
  <c r="T20"/>
  <c r="AU21"/>
  <c r="AY21" s="1"/>
  <c r="T21"/>
  <c r="BE19"/>
  <c r="BE20" s="1"/>
  <c r="BD19"/>
  <c r="AW7"/>
  <c r="AC13"/>
  <c r="AX13"/>
  <c r="AX14"/>
  <c r="AC14"/>
  <c r="AC15"/>
  <c r="AX15"/>
  <c r="T7"/>
  <c r="AU7"/>
  <c r="Z13"/>
  <c r="AW13"/>
  <c r="AX7"/>
  <c r="AC12"/>
  <c r="AX12"/>
  <c r="AX11"/>
  <c r="AC11"/>
  <c r="AC10"/>
  <c r="AX10"/>
  <c r="AX17"/>
  <c r="AC17"/>
  <c r="AC18"/>
  <c r="AX18"/>
  <c r="AX16"/>
  <c r="AW16"/>
  <c r="AW18"/>
  <c r="Z18"/>
  <c r="Z17"/>
  <c r="AW17"/>
  <c r="AV16"/>
  <c r="W17"/>
  <c r="AV17"/>
  <c r="AV18"/>
  <c r="W18"/>
  <c r="BE16"/>
  <c r="BE17" s="1"/>
  <c r="BD16"/>
  <c r="AU18"/>
  <c r="T18"/>
  <c r="AU16"/>
  <c r="AT18"/>
  <c r="I16" s="1"/>
  <c r="K16" s="1"/>
  <c r="AU17"/>
  <c r="T17"/>
  <c r="BD13"/>
  <c r="BE13"/>
  <c r="BE14" s="1"/>
  <c r="AV13"/>
  <c r="AU15"/>
  <c r="T15"/>
  <c r="AT15"/>
  <c r="I13" s="1"/>
  <c r="K13" s="1"/>
  <c r="W14"/>
  <c r="AV14"/>
  <c r="AU14"/>
  <c r="T14"/>
  <c r="Z14"/>
  <c r="AV15"/>
  <c r="W15"/>
  <c r="Z15"/>
  <c r="AU13"/>
  <c r="AT12"/>
  <c r="I10" s="1"/>
  <c r="K10" s="1"/>
  <c r="T12"/>
  <c r="Z12"/>
  <c r="AW10"/>
  <c r="W11"/>
  <c r="AV11"/>
  <c r="AV10"/>
  <c r="AV12"/>
  <c r="W12"/>
  <c r="BD10"/>
  <c r="BE10"/>
  <c r="BE11" s="1"/>
  <c r="Z11"/>
  <c r="T11"/>
  <c r="AU10"/>
  <c r="BC7"/>
  <c r="BH7" s="1"/>
  <c r="BB7"/>
  <c r="BA7"/>
  <c r="BF7" s="1"/>
  <c r="BE7"/>
  <c r="AY8"/>
  <c r="AC8"/>
  <c r="W8"/>
  <c r="Z8"/>
  <c r="T8"/>
  <c r="AT9"/>
  <c r="I7" s="1"/>
  <c r="K7" s="1"/>
  <c r="T9"/>
  <c r="W9"/>
  <c r="AV9"/>
  <c r="AX9"/>
  <c r="AW9"/>
  <c r="AZ17" l="1"/>
  <c r="AZ20"/>
  <c r="AY19"/>
  <c r="AZ11"/>
  <c r="AZ14"/>
  <c r="BH14"/>
  <c r="BC14" s="1"/>
  <c r="BC15" s="1"/>
  <c r="BH11"/>
  <c r="BC11" s="1"/>
  <c r="BC12" s="1"/>
  <c r="AY7"/>
  <c r="AY18"/>
  <c r="BG14"/>
  <c r="BB14" s="1"/>
  <c r="BB15" s="1"/>
  <c r="BH17"/>
  <c r="BC17" s="1"/>
  <c r="BC18" s="1"/>
  <c r="AY17"/>
  <c r="BG17"/>
  <c r="BB17" s="1"/>
  <c r="BB18" s="1"/>
  <c r="BF17"/>
  <c r="BA17" s="1"/>
  <c r="BA18" s="1"/>
  <c r="BF14"/>
  <c r="BA14" s="1"/>
  <c r="BA15" s="1"/>
  <c r="AY16"/>
  <c r="BF11"/>
  <c r="BA11" s="1"/>
  <c r="BA12" s="1"/>
  <c r="AY15"/>
  <c r="P13" s="1"/>
  <c r="AY13"/>
  <c r="AY14"/>
  <c r="BG11"/>
  <c r="BB11" s="1"/>
  <c r="BB12" s="1"/>
  <c r="AY12"/>
  <c r="P10" s="1"/>
  <c r="AY10"/>
  <c r="AY11"/>
  <c r="BG7"/>
  <c r="BH8" s="1"/>
  <c r="BC8" s="1"/>
  <c r="BC9" s="1"/>
  <c r="BD7"/>
  <c r="AY9"/>
  <c r="P7" s="1"/>
  <c r="AZ18" l="1"/>
  <c r="Q16" s="1"/>
  <c r="AZ12"/>
  <c r="Q10" s="1"/>
  <c r="AZ21"/>
  <c r="Q19" s="1"/>
  <c r="AZ15"/>
  <c r="Q13" s="1"/>
  <c r="BG8"/>
  <c r="BB8" s="1"/>
  <c r="BB9" s="1"/>
  <c r="BF8"/>
  <c r="BA8" s="1"/>
  <c r="BA9" s="1"/>
  <c r="BE8"/>
  <c r="AZ8" s="1"/>
  <c r="AZ9" l="1"/>
  <c r="Q7" s="1"/>
</calcChain>
</file>

<file path=xl/comments1.xml><?xml version="1.0" encoding="utf-8"?>
<comments xmlns="http://schemas.openxmlformats.org/spreadsheetml/2006/main">
  <authors>
    <author>imamurakenji</author>
    <author>今村</author>
  </authors>
  <commentList>
    <comment ref="O39" authorId="0">
      <text>
        <r>
          <rPr>
            <sz val="9"/>
            <color indexed="81"/>
            <rFont val="ＭＳ Ｐゴシック"/>
            <family val="3"/>
            <charset val="128"/>
          </rPr>
          <t xml:space="preserve">自動計算。被扶養者氏名を入れないと人数はカウントされない。手当額は計算される。
Ｅｘｃｅｌ2007以上でないと計算されない。
</t>
        </r>
      </text>
    </comment>
    <comment ref="C40" authorId="1">
      <text>
        <r>
          <rPr>
            <sz val="9"/>
            <color indexed="81"/>
            <rFont val="ＭＳ Ｐゴシック"/>
            <family val="3"/>
            <charset val="128"/>
          </rPr>
          <t xml:space="preserve">手当支給対象配偶者のみ記入。対象外の配偶者を記入しない。
</t>
        </r>
      </text>
    </comment>
    <comment ref="H40" authorId="1">
      <text>
        <r>
          <rPr>
            <sz val="9"/>
            <color indexed="81"/>
            <rFont val="ＭＳ Ｐゴシック"/>
            <family val="3"/>
            <charset val="128"/>
          </rPr>
          <t xml:space="preserve">自動計算。但し、生年月日と氏名を入れないと手当額は計算されない。
</t>
        </r>
      </text>
    </comment>
    <comment ref="I40" authorId="1">
      <text>
        <r>
          <rPr>
            <sz val="9"/>
            <color indexed="81"/>
            <rFont val="ＭＳ Ｐゴシック"/>
            <family val="3"/>
            <charset val="128"/>
          </rPr>
          <t xml:space="preserve">単身（独身）の場合は、○
</t>
        </r>
      </text>
    </comment>
    <comment ref="K40" authorId="1">
      <text>
        <r>
          <rPr>
            <sz val="9"/>
            <color indexed="81"/>
            <rFont val="ＭＳ Ｐゴシック"/>
            <family val="3"/>
            <charset val="128"/>
          </rPr>
          <t xml:space="preserve">自宅のときは、「１」を記入
</t>
        </r>
      </text>
    </comment>
    <comment ref="O40" authorId="0">
      <text>
        <r>
          <rPr>
            <sz val="9"/>
            <color indexed="81"/>
            <rFont val="ＭＳ Ｐゴシック"/>
            <family val="3"/>
            <charset val="128"/>
          </rPr>
          <t>被扶養者氏名を入力しないと人数はカウントしない。
手当額だけは計算する。</t>
        </r>
      </text>
    </comment>
  </commentList>
</comments>
</file>

<file path=xl/comments2.xml><?xml version="1.0" encoding="utf-8"?>
<comments xmlns="http://schemas.openxmlformats.org/spreadsheetml/2006/main">
  <authors>
    <author>imamurakenji</author>
    <author>今村</author>
  </authors>
  <commentList>
    <comment ref="P2" authorId="0">
      <text>
        <r>
          <rPr>
            <sz val="9"/>
            <color indexed="81"/>
            <rFont val="ＭＳ Ｐゴシック"/>
            <family val="3"/>
            <charset val="128"/>
          </rPr>
          <t xml:space="preserve">自動計算。被扶養者氏名を入れないと人数はカウントされない。手当額は計算される。
Ｅｘｃｅｌ2007以上でないと計算されない。
</t>
        </r>
      </text>
    </comment>
    <comment ref="AE2" authorId="0">
      <text>
        <r>
          <rPr>
            <sz val="9"/>
            <color indexed="81"/>
            <rFont val="ＭＳ Ｐゴシック"/>
            <family val="3"/>
            <charset val="128"/>
          </rPr>
          <t>1行目18歳年度末
2行目16歳になる年度始め
3行目22歳年度末</t>
        </r>
      </text>
    </comment>
    <comment ref="D3" authorId="1">
      <text>
        <r>
          <rPr>
            <sz val="9"/>
            <color indexed="81"/>
            <rFont val="ＭＳ Ｐゴシック"/>
            <family val="3"/>
            <charset val="128"/>
          </rPr>
          <t xml:space="preserve">手当支給対象配偶者のみ記入。対象外の配偶者を記入しない。
</t>
        </r>
      </text>
    </comment>
    <comment ref="I3" authorId="1">
      <text>
        <r>
          <rPr>
            <sz val="9"/>
            <color indexed="81"/>
            <rFont val="ＭＳ Ｐゴシック"/>
            <family val="3"/>
            <charset val="128"/>
          </rPr>
          <t xml:space="preserve">自動計算。但し、生年月日と氏名を入れないと手当額は計算されない。
</t>
        </r>
      </text>
    </comment>
    <comment ref="J3" authorId="1">
      <text>
        <r>
          <rPr>
            <sz val="9"/>
            <color indexed="81"/>
            <rFont val="ＭＳ Ｐゴシック"/>
            <family val="3"/>
            <charset val="128"/>
          </rPr>
          <t xml:space="preserve">単身（独身）の場合は、○
</t>
        </r>
      </text>
    </comment>
    <comment ref="L3" authorId="1">
      <text>
        <r>
          <rPr>
            <sz val="9"/>
            <color indexed="81"/>
            <rFont val="ＭＳ Ｐゴシック"/>
            <family val="3"/>
            <charset val="128"/>
          </rPr>
          <t xml:space="preserve">自宅のときは、「１」を記入
</t>
        </r>
      </text>
    </comment>
    <comment ref="P3" authorId="0">
      <text>
        <r>
          <rPr>
            <sz val="9"/>
            <color indexed="81"/>
            <rFont val="ＭＳ Ｐゴシック"/>
            <family val="3"/>
            <charset val="128"/>
          </rPr>
          <t>被扶養者氏名を入力しないと人数はカウントしない。
手当額だけは計算する。</t>
        </r>
      </text>
    </comment>
  </commentList>
</comments>
</file>

<file path=xl/sharedStrings.xml><?xml version="1.0" encoding="utf-8"?>
<sst xmlns="http://schemas.openxmlformats.org/spreadsheetml/2006/main" count="339" uniqueCount="177">
  <si>
    <t>扶養手当</t>
    <rPh sb="0" eb="2">
      <t>フヨウ</t>
    </rPh>
    <rPh sb="2" eb="4">
      <t>テアテ</t>
    </rPh>
    <phoneticPr fontId="2"/>
  </si>
  <si>
    <t>住居手当</t>
    <rPh sb="0" eb="2">
      <t>ジュウキョ</t>
    </rPh>
    <rPh sb="2" eb="4">
      <t>テアテ</t>
    </rPh>
    <phoneticPr fontId="2"/>
  </si>
  <si>
    <t>通勤手当</t>
    <rPh sb="0" eb="2">
      <t>ツウキン</t>
    </rPh>
    <rPh sb="2" eb="4">
      <t>テアテ</t>
    </rPh>
    <phoneticPr fontId="2"/>
  </si>
  <si>
    <t>通勤距離</t>
    <rPh sb="0" eb="2">
      <t>ツウキン</t>
    </rPh>
    <rPh sb="2" eb="4">
      <t>キョリ</t>
    </rPh>
    <phoneticPr fontId="2"/>
  </si>
  <si>
    <t>家賃額</t>
    <rPh sb="0" eb="2">
      <t>ヤチン</t>
    </rPh>
    <rPh sb="2" eb="3">
      <t>ガク</t>
    </rPh>
    <phoneticPr fontId="2"/>
  </si>
  <si>
    <t>円</t>
    <rPh sb="0" eb="1">
      <t>エン</t>
    </rPh>
    <phoneticPr fontId="2"/>
  </si>
  <si>
    <t>家賃額</t>
    <rPh sb="0" eb="2">
      <t>ヤチン</t>
    </rPh>
    <rPh sb="2" eb="3">
      <t>ガク</t>
    </rPh>
    <phoneticPr fontId="4"/>
  </si>
  <si>
    <t>住居手当額</t>
    <rPh sb="0" eb="2">
      <t>ジュウキョ</t>
    </rPh>
    <rPh sb="2" eb="4">
      <t>テアテ</t>
    </rPh>
    <rPh sb="4" eb="5">
      <t>ガク</t>
    </rPh>
    <phoneticPr fontId="4"/>
  </si>
  <si>
    <t>→</t>
    <phoneticPr fontId="4"/>
  </si>
  <si>
    <t>↑家賃額を入力！</t>
    <rPh sb="1" eb="3">
      <t>ヤチン</t>
    </rPh>
    <rPh sb="3" eb="4">
      <t>ガク</t>
    </rPh>
    <rPh sb="5" eb="7">
      <t>ニュウリョク</t>
    </rPh>
    <phoneticPr fontId="4"/>
  </si>
  <si>
    <t>自動車等の使用距離</t>
    <rPh sb="0" eb="3">
      <t>ジドウシャ</t>
    </rPh>
    <rPh sb="3" eb="4">
      <t>トウ</t>
    </rPh>
    <rPh sb="5" eb="7">
      <t>シヨウ</t>
    </rPh>
    <rPh sb="7" eb="9">
      <t>キョリ</t>
    </rPh>
    <phoneticPr fontId="2"/>
  </si>
  <si>
    <t>支給額</t>
    <rPh sb="0" eb="3">
      <t>シキュウガク</t>
    </rPh>
    <phoneticPr fontId="2"/>
  </si>
  <si>
    <t>↓通勤距離入力</t>
    <rPh sb="1" eb="3">
      <t>ツウキン</t>
    </rPh>
    <rPh sb="3" eb="5">
      <t>キョリ</t>
    </rPh>
    <rPh sb="5" eb="7">
      <t>ニュウリョク</t>
    </rPh>
    <phoneticPr fontId="2"/>
  </si>
  <si>
    <t>単身</t>
    <rPh sb="0" eb="2">
      <t>タンシン</t>
    </rPh>
    <phoneticPr fontId="2"/>
  </si>
  <si>
    <t>加算
人数</t>
    <rPh sb="0" eb="2">
      <t>カサン</t>
    </rPh>
    <rPh sb="3" eb="5">
      <t>ニンズウ</t>
    </rPh>
    <phoneticPr fontId="2"/>
  </si>
  <si>
    <t>○</t>
    <phoneticPr fontId="2"/>
  </si>
  <si>
    <t>○印を！</t>
    <rPh sb="1" eb="2">
      <t>シルシ</t>
    </rPh>
    <phoneticPr fontId="2"/>
  </si>
  <si>
    <t>被扶養者
１</t>
    <rPh sb="0" eb="4">
      <t>ヒフヨウシャ</t>
    </rPh>
    <phoneticPr fontId="2"/>
  </si>
  <si>
    <t>被扶養者
２</t>
    <rPh sb="0" eb="4">
      <t>ヒフヨウシャ</t>
    </rPh>
    <phoneticPr fontId="2"/>
  </si>
  <si>
    <t>被扶養者
３</t>
    <rPh sb="0" eb="4">
      <t>ヒフヨウシャ</t>
    </rPh>
    <phoneticPr fontId="2"/>
  </si>
  <si>
    <t>被扶養者
４</t>
    <rPh sb="0" eb="4">
      <t>ヒフヨウシャ</t>
    </rPh>
    <phoneticPr fontId="2"/>
  </si>
  <si>
    <t>被扶養者１</t>
    <rPh sb="0" eb="4">
      <t>ヒフヨウシャ</t>
    </rPh>
    <phoneticPr fontId="22"/>
  </si>
  <si>
    <t>被扶養者２</t>
    <rPh sb="0" eb="4">
      <t>ヒフヨウシャ</t>
    </rPh>
    <phoneticPr fontId="22"/>
  </si>
  <si>
    <t>被扶養者３</t>
    <rPh sb="0" eb="4">
      <t>ヒフヨウシャ</t>
    </rPh>
    <phoneticPr fontId="22"/>
  </si>
  <si>
    <t>被扶養者４</t>
    <rPh sb="0" eb="4">
      <t>ヒフヨウシャ</t>
    </rPh>
    <phoneticPr fontId="22"/>
  </si>
  <si>
    <t>支給対象
配偶者</t>
    <rPh sb="0" eb="2">
      <t>シキュウ</t>
    </rPh>
    <rPh sb="2" eb="4">
      <t>タイショウ</t>
    </rPh>
    <rPh sb="5" eb="8">
      <t>ハイグウシャ</t>
    </rPh>
    <phoneticPr fontId="2"/>
  </si>
  <si>
    <t>；</t>
    <phoneticPr fontId="2"/>
  </si>
  <si>
    <t>特定期間</t>
    <rPh sb="0" eb="2">
      <t>トクテイ</t>
    </rPh>
    <rPh sb="2" eb="4">
      <t>キカン</t>
    </rPh>
    <phoneticPr fontId="2"/>
  </si>
  <si>
    <r>
      <t>特定期間</t>
    </r>
    <r>
      <rPr>
        <b/>
        <sz val="11"/>
        <rFont val="ＭＳ 明朝"/>
        <family val="1"/>
        <charset val="128"/>
      </rPr>
      <t>開始</t>
    </r>
    <r>
      <rPr>
        <sz val="11"/>
        <rFont val="ＭＳ 明朝"/>
        <family val="1"/>
        <charset val="128"/>
      </rPr>
      <t>の年度と</t>
    </r>
    <r>
      <rPr>
        <b/>
        <sz val="11"/>
        <rFont val="ＭＳ 明朝"/>
        <family val="1"/>
        <charset val="128"/>
      </rPr>
      <t>終了</t>
    </r>
    <r>
      <rPr>
        <sz val="11"/>
        <rFont val="ＭＳ 明朝"/>
        <family val="1"/>
        <charset val="128"/>
      </rPr>
      <t>までの</t>
    </r>
    <r>
      <rPr>
        <b/>
        <sz val="11"/>
        <rFont val="ＭＳ 明朝"/>
        <family val="1"/>
        <charset val="128"/>
      </rPr>
      <t>日数(</t>
    </r>
    <r>
      <rPr>
        <sz val="11"/>
        <color indexed="10"/>
        <rFont val="ＭＳ 明朝"/>
        <family val="1"/>
        <charset val="128"/>
      </rPr>
      <t>マイナス表示は過ぎ去り、緑表示は今から</t>
    </r>
    <r>
      <rPr>
        <sz val="11"/>
        <rFont val="ＭＳ 明朝"/>
        <family val="1"/>
        <charset val="128"/>
      </rPr>
      <t>）</t>
    </r>
    <rPh sb="0" eb="2">
      <t>トクテイ</t>
    </rPh>
    <rPh sb="2" eb="4">
      <t>キカン</t>
    </rPh>
    <rPh sb="4" eb="6">
      <t>カイシ</t>
    </rPh>
    <rPh sb="7" eb="9">
      <t>ネンド</t>
    </rPh>
    <rPh sb="10" eb="12">
      <t>シュウリョウ</t>
    </rPh>
    <rPh sb="15" eb="17">
      <t>ニッスウ</t>
    </rPh>
    <rPh sb="22" eb="24">
      <t>ヒョウジ</t>
    </rPh>
    <rPh sb="25" eb="26">
      <t>ス</t>
    </rPh>
    <rPh sb="27" eb="28">
      <t>サ</t>
    </rPh>
    <rPh sb="30" eb="31">
      <t>ミドリ</t>
    </rPh>
    <rPh sb="31" eb="33">
      <t>ヒョウジ</t>
    </rPh>
    <rPh sb="34" eb="35">
      <t>イマ</t>
    </rPh>
    <phoneticPr fontId="2"/>
  </si>
  <si>
    <t>加算計算</t>
    <rPh sb="0" eb="2">
      <t>カサン</t>
    </rPh>
    <rPh sb="2" eb="4">
      <t>ケイサン</t>
    </rPh>
    <phoneticPr fontId="2"/>
  </si>
  <si>
    <t>黄緑の欄のみ記入、後は自動計算</t>
    <rPh sb="0" eb="2">
      <t>キミドリ</t>
    </rPh>
    <rPh sb="3" eb="4">
      <t>ラン</t>
    </rPh>
    <rPh sb="6" eb="8">
      <t>キニュウ</t>
    </rPh>
    <rPh sb="9" eb="10">
      <t>アト</t>
    </rPh>
    <rPh sb="11" eb="13">
      <t>ジドウ</t>
    </rPh>
    <rPh sb="13" eb="15">
      <t>ケイサン</t>
    </rPh>
    <phoneticPr fontId="2"/>
  </si>
  <si>
    <t>記入するところ</t>
    <rPh sb="0" eb="2">
      <t>キニュウ</t>
    </rPh>
    <phoneticPr fontId="2"/>
  </si>
  <si>
    <t>職員氏名</t>
    <rPh sb="0" eb="2">
      <t>ショクイン</t>
    </rPh>
    <rPh sb="2" eb="4">
      <t>シメイ</t>
    </rPh>
    <phoneticPr fontId="2"/>
  </si>
  <si>
    <t>黄緑色の欄</t>
    <rPh sb="0" eb="3">
      <t>キミドリイロ</t>
    </rPh>
    <rPh sb="4" eb="5">
      <t>ラン</t>
    </rPh>
    <phoneticPr fontId="2"/>
  </si>
  <si>
    <t>他は記入必要なし</t>
    <rPh sb="0" eb="1">
      <t>ホカ</t>
    </rPh>
    <rPh sb="2" eb="4">
      <t>キニュウ</t>
    </rPh>
    <rPh sb="4" eb="6">
      <t>ヒツヨウ</t>
    </rPh>
    <phoneticPr fontId="2"/>
  </si>
  <si>
    <t>手当額の照合にしか使用しないと思うので、横長一行にしなかった。</t>
    <rPh sb="0" eb="2">
      <t>テアテ</t>
    </rPh>
    <rPh sb="2" eb="3">
      <t>ガク</t>
    </rPh>
    <rPh sb="4" eb="6">
      <t>ショウゴウ</t>
    </rPh>
    <rPh sb="9" eb="11">
      <t>シヨウ</t>
    </rPh>
    <rPh sb="15" eb="16">
      <t>オモ</t>
    </rPh>
    <rPh sb="20" eb="22">
      <t>ヨコナガ</t>
    </rPh>
    <rPh sb="22" eb="23">
      <t>イチ</t>
    </rPh>
    <rPh sb="23" eb="24">
      <t>ギョウ</t>
    </rPh>
    <phoneticPr fontId="2"/>
  </si>
  <si>
    <t>一人一人が見易いように３行ずつ使用</t>
    <rPh sb="0" eb="2">
      <t>ヒトリ</t>
    </rPh>
    <rPh sb="2" eb="4">
      <t>ヒトリ</t>
    </rPh>
    <rPh sb="5" eb="7">
      <t>ミヤス</t>
    </rPh>
    <rPh sb="12" eb="13">
      <t>ギョウ</t>
    </rPh>
    <rPh sb="15" eb="17">
      <t>シヨウ</t>
    </rPh>
    <phoneticPr fontId="2"/>
  </si>
  <si>
    <t>その学校に居る限り使うから異動者のみ削除等をすれば良い。</t>
    <rPh sb="2" eb="4">
      <t>ガッコウ</t>
    </rPh>
    <rPh sb="5" eb="6">
      <t>イ</t>
    </rPh>
    <rPh sb="7" eb="8">
      <t>カギ</t>
    </rPh>
    <rPh sb="9" eb="10">
      <t>ツカ</t>
    </rPh>
    <rPh sb="13" eb="16">
      <t>イドウシャ</t>
    </rPh>
    <rPh sb="18" eb="20">
      <t>サクジョ</t>
    </rPh>
    <rPh sb="20" eb="21">
      <t>トウ</t>
    </rPh>
    <rPh sb="25" eb="26">
      <t>ヨ</t>
    </rPh>
    <phoneticPr fontId="2"/>
  </si>
  <si>
    <t>最初だけちょっぴり大変そうに思えるかな。</t>
    <rPh sb="0" eb="2">
      <t>サイショ</t>
    </rPh>
    <rPh sb="9" eb="11">
      <t>タイヘン</t>
    </rPh>
    <rPh sb="14" eb="15">
      <t>オモ</t>
    </rPh>
    <phoneticPr fontId="2"/>
  </si>
  <si>
    <t>児童手当額は、児童数により異なるので人数のみ自動計算</t>
    <rPh sb="0" eb="2">
      <t>ジドウ</t>
    </rPh>
    <rPh sb="2" eb="4">
      <t>テアテ</t>
    </rPh>
    <rPh sb="4" eb="5">
      <t>ガク</t>
    </rPh>
    <rPh sb="7" eb="10">
      <t>ジドウスウ</t>
    </rPh>
    <rPh sb="13" eb="14">
      <t>コト</t>
    </rPh>
    <rPh sb="18" eb="20">
      <t>ニンズウ</t>
    </rPh>
    <rPh sb="22" eb="24">
      <t>ジドウ</t>
    </rPh>
    <rPh sb="24" eb="26">
      <t>ケイサン</t>
    </rPh>
    <phoneticPr fontId="2"/>
  </si>
  <si>
    <t>給与条例改正に伴う扶養手当額の修正</t>
    <rPh sb="0" eb="2">
      <t>キュウヨ</t>
    </rPh>
    <rPh sb="2" eb="4">
      <t>ジョウレイ</t>
    </rPh>
    <rPh sb="4" eb="6">
      <t>カイセイ</t>
    </rPh>
    <rPh sb="7" eb="8">
      <t>トモナ</t>
    </rPh>
    <rPh sb="9" eb="11">
      <t>フヨウ</t>
    </rPh>
    <rPh sb="11" eb="13">
      <t>テアテ</t>
    </rPh>
    <rPh sb="13" eb="14">
      <t>ガク</t>
    </rPh>
    <rPh sb="15" eb="17">
      <t>シュウセイ</t>
    </rPh>
    <phoneticPr fontId="2"/>
  </si>
  <si>
    <t>加算対象は自動計算(エクセルが「自動計算設定」になっていない場合があり得るので、画面左下に「再計算」の表示があるときは、要注意</t>
    <rPh sb="0" eb="2">
      <t>カサン</t>
    </rPh>
    <rPh sb="2" eb="4">
      <t>タイショウ</t>
    </rPh>
    <rPh sb="5" eb="7">
      <t>ジドウ</t>
    </rPh>
    <rPh sb="7" eb="9">
      <t>ケイサン</t>
    </rPh>
    <rPh sb="16" eb="18">
      <t>ジドウ</t>
    </rPh>
    <rPh sb="18" eb="20">
      <t>ケイサン</t>
    </rPh>
    <rPh sb="20" eb="22">
      <t>セッテイ</t>
    </rPh>
    <rPh sb="30" eb="32">
      <t>バアイ</t>
    </rPh>
    <rPh sb="35" eb="36">
      <t>ウ</t>
    </rPh>
    <rPh sb="40" eb="42">
      <t>ガメン</t>
    </rPh>
    <rPh sb="42" eb="44">
      <t>ヒダリシタ</t>
    </rPh>
    <rPh sb="46" eb="49">
      <t>サイケイサン</t>
    </rPh>
    <rPh sb="51" eb="53">
      <t>ヒョウジ</t>
    </rPh>
    <rPh sb="60" eb="63">
      <t>ヨウチュウイ</t>
    </rPh>
    <phoneticPr fontId="2"/>
  </si>
  <si>
    <t>○</t>
  </si>
  <si>
    <t>氏名を入れないと手当額は計算されない。</t>
    <rPh sb="0" eb="2">
      <t>シメイ</t>
    </rPh>
    <rPh sb="3" eb="4">
      <t>イ</t>
    </rPh>
    <rPh sb="8" eb="10">
      <t>テアテ</t>
    </rPh>
    <rPh sb="10" eb="11">
      <t>ガク</t>
    </rPh>
    <rPh sb="12" eb="14">
      <t>ケイサン</t>
    </rPh>
    <phoneticPr fontId="2"/>
  </si>
  <si>
    <t>更新メモ</t>
    <rPh sb="0" eb="2">
      <t>コウシン</t>
    </rPh>
    <phoneticPr fontId="2"/>
  </si>
  <si>
    <t>晴信</t>
    <rPh sb="0" eb="2">
      <t>ハルノブ</t>
    </rPh>
    <phoneticPr fontId="2"/>
  </si>
  <si>
    <t>貴子</t>
    <rPh sb="0" eb="2">
      <t>タカコ</t>
    </rPh>
    <phoneticPr fontId="2"/>
  </si>
  <si>
    <t>諸　手　当　受　給　確　認　申　告　書</t>
    <rPh sb="0" eb="1">
      <t>モロ</t>
    </rPh>
    <rPh sb="2" eb="3">
      <t>テ</t>
    </rPh>
    <rPh sb="4" eb="5">
      <t>トウ</t>
    </rPh>
    <rPh sb="6" eb="7">
      <t>ウケ</t>
    </rPh>
    <rPh sb="8" eb="9">
      <t>キュウ</t>
    </rPh>
    <rPh sb="10" eb="11">
      <t>アキラ</t>
    </rPh>
    <rPh sb="12" eb="13">
      <t>シノブ</t>
    </rPh>
    <rPh sb="14" eb="15">
      <t>サル</t>
    </rPh>
    <rPh sb="16" eb="17">
      <t>コク</t>
    </rPh>
    <rPh sb="18" eb="19">
      <t>ショ</t>
    </rPh>
    <phoneticPr fontId="4"/>
  </si>
  <si>
    <t>　この確認チェック作業は，万が一の多額の返納等で，職員に余計な負担が及ばないようにする為ですので確実に行ってください。</t>
    <rPh sb="3" eb="5">
      <t>カクニン</t>
    </rPh>
    <rPh sb="9" eb="11">
      <t>サギョウ</t>
    </rPh>
    <rPh sb="13" eb="14">
      <t>マン</t>
    </rPh>
    <rPh sb="15" eb="16">
      <t>イチ</t>
    </rPh>
    <rPh sb="17" eb="19">
      <t>タガク</t>
    </rPh>
    <rPh sb="20" eb="22">
      <t>ヘンノウ</t>
    </rPh>
    <rPh sb="22" eb="23">
      <t>トウ</t>
    </rPh>
    <rPh sb="25" eb="27">
      <t>ショクイン</t>
    </rPh>
    <rPh sb="28" eb="30">
      <t>ヨケイ</t>
    </rPh>
    <rPh sb="31" eb="33">
      <t>フタン</t>
    </rPh>
    <rPh sb="34" eb="35">
      <t>オヨ</t>
    </rPh>
    <rPh sb="43" eb="44">
      <t>タメ</t>
    </rPh>
    <rPh sb="48" eb="50">
      <t>カクジツ</t>
    </rPh>
    <rPh sb="51" eb="52">
      <t>オコナ</t>
    </rPh>
    <phoneticPr fontId="4"/>
  </si>
  <si>
    <t>氏名</t>
    <rPh sb="0" eb="2">
      <t>シメイ</t>
    </rPh>
    <phoneticPr fontId="4"/>
  </si>
  <si>
    <t>職員番号</t>
    <rPh sb="0" eb="2">
      <t>ショクイン</t>
    </rPh>
    <rPh sb="2" eb="4">
      <t>バンゴウ</t>
    </rPh>
    <phoneticPr fontId="4"/>
  </si>
  <si>
    <t>現住所</t>
    <rPh sb="0" eb="3">
      <t>ゲンジュウショ</t>
    </rPh>
    <phoneticPr fontId="4"/>
  </si>
  <si>
    <t>手　当　名</t>
    <rPh sb="0" eb="1">
      <t>テ</t>
    </rPh>
    <rPh sb="2" eb="3">
      <t>トウ</t>
    </rPh>
    <rPh sb="4" eb="5">
      <t>メイ</t>
    </rPh>
    <phoneticPr fontId="4"/>
  </si>
  <si>
    <t>認　　　　　定　　　　　内　　　　　容</t>
    <rPh sb="0" eb="1">
      <t>シノブ</t>
    </rPh>
    <rPh sb="6" eb="7">
      <t>サダム</t>
    </rPh>
    <rPh sb="12" eb="13">
      <t>ナイ</t>
    </rPh>
    <rPh sb="18" eb="19">
      <t>カタチ</t>
    </rPh>
    <phoneticPr fontId="4"/>
  </si>
  <si>
    <t>支給月額</t>
    <rPh sb="0" eb="2">
      <t>シキュウ</t>
    </rPh>
    <rPh sb="2" eb="4">
      <t>ゲツガク</t>
    </rPh>
    <phoneticPr fontId="4"/>
  </si>
  <si>
    <t>扶養手当</t>
    <rPh sb="0" eb="2">
      <t>フヨウ</t>
    </rPh>
    <rPh sb="2" eb="4">
      <t>テアテ</t>
    </rPh>
    <phoneticPr fontId="4"/>
  </si>
  <si>
    <t>扶養親族名</t>
    <rPh sb="0" eb="2">
      <t>フヨウ</t>
    </rPh>
    <rPh sb="2" eb="4">
      <t>シンゾク</t>
    </rPh>
    <rPh sb="4" eb="5">
      <t>メイ</t>
    </rPh>
    <phoneticPr fontId="4"/>
  </si>
  <si>
    <t>生年月日等</t>
    <rPh sb="0" eb="2">
      <t>セイネン</t>
    </rPh>
    <rPh sb="2" eb="4">
      <t>ガッピ</t>
    </rPh>
    <rPh sb="4" eb="5">
      <t>トウ</t>
    </rPh>
    <phoneticPr fontId="4"/>
  </si>
  <si>
    <t>16歳になる年度初め（特定期間）22歳になる年度末</t>
    <rPh sb="2" eb="3">
      <t>サイ</t>
    </rPh>
    <rPh sb="6" eb="8">
      <t>ネンド</t>
    </rPh>
    <rPh sb="8" eb="9">
      <t>ハジ</t>
    </rPh>
    <rPh sb="11" eb="13">
      <t>トクテイ</t>
    </rPh>
    <rPh sb="13" eb="15">
      <t>キカン</t>
    </rPh>
    <rPh sb="18" eb="19">
      <t>サイ</t>
    </rPh>
    <rPh sb="22" eb="24">
      <t>ネンド</t>
    </rPh>
    <rPh sb="24" eb="25">
      <t>マツ</t>
    </rPh>
    <phoneticPr fontId="4"/>
  </si>
  <si>
    <t>～</t>
    <phoneticPr fontId="4"/>
  </si>
  <si>
    <t>住　居　手　当</t>
    <rPh sb="0" eb="1">
      <t>ジュウ</t>
    </rPh>
    <rPh sb="2" eb="3">
      <t>キョ</t>
    </rPh>
    <rPh sb="4" eb="5">
      <t>テ</t>
    </rPh>
    <rPh sb="6" eb="7">
      <t>トウ</t>
    </rPh>
    <phoneticPr fontId="4"/>
  </si>
  <si>
    <t>家賃月額</t>
    <rPh sb="0" eb="2">
      <t>ヤチン</t>
    </rPh>
    <rPh sb="2" eb="4">
      <t>ゲツガク</t>
    </rPh>
    <phoneticPr fontId="4"/>
  </si>
  <si>
    <t>通　勤　手　当</t>
    <rPh sb="0" eb="1">
      <t>ツウ</t>
    </rPh>
    <rPh sb="2" eb="3">
      <t>ツトム</t>
    </rPh>
    <rPh sb="4" eb="5">
      <t>テ</t>
    </rPh>
    <rPh sb="6" eb="7">
      <t>トウ</t>
    </rPh>
    <phoneticPr fontId="4"/>
  </si>
  <si>
    <t>Km</t>
    <phoneticPr fontId="4"/>
  </si>
  <si>
    <t>単身赴任手当</t>
    <rPh sb="0" eb="2">
      <t>タンシン</t>
    </rPh>
    <rPh sb="2" eb="4">
      <t>フニン</t>
    </rPh>
    <rPh sb="4" eb="6">
      <t>テアテ</t>
    </rPh>
    <phoneticPr fontId="4"/>
  </si>
  <si>
    <t>対　象</t>
    <rPh sb="0" eb="1">
      <t>タイ</t>
    </rPh>
    <rPh sb="2" eb="3">
      <t>ゾウ</t>
    </rPh>
    <phoneticPr fontId="4"/>
  </si>
  <si>
    <t>生年月日</t>
    <rPh sb="0" eb="2">
      <t>セイネン</t>
    </rPh>
    <rPh sb="2" eb="4">
      <t>ガッピ</t>
    </rPh>
    <phoneticPr fontId="4"/>
  </si>
  <si>
    <t>第１子</t>
    <rPh sb="0" eb="1">
      <t>ダイ</t>
    </rPh>
    <rPh sb="2" eb="3">
      <t>コ</t>
    </rPh>
    <phoneticPr fontId="4"/>
  </si>
  <si>
    <t>第２子</t>
    <rPh sb="0" eb="1">
      <t>ダイ</t>
    </rPh>
    <rPh sb="2" eb="3">
      <t>コ</t>
    </rPh>
    <phoneticPr fontId="4"/>
  </si>
  <si>
    <t>第３子以降</t>
    <rPh sb="0" eb="1">
      <t>ダイ</t>
    </rPh>
    <rPh sb="2" eb="3">
      <t>コ</t>
    </rPh>
    <rPh sb="3" eb="5">
      <t>イコウ</t>
    </rPh>
    <phoneticPr fontId="4"/>
  </si>
  <si>
    <t>●　氏名の変更はありませんか？</t>
    <rPh sb="2" eb="4">
      <t>シメイ</t>
    </rPh>
    <rPh sb="5" eb="7">
      <t>ヘンコウ</t>
    </rPh>
    <phoneticPr fontId="4"/>
  </si>
  <si>
    <t>無　　　有</t>
    <rPh sb="0" eb="1">
      <t>ナ</t>
    </rPh>
    <rPh sb="4" eb="5">
      <t>ア</t>
    </rPh>
    <phoneticPr fontId="4"/>
  </si>
  <si>
    <t>（　　　　　　　　　　　　　　　　）</t>
    <phoneticPr fontId="4"/>
  </si>
  <si>
    <t>●　配偶者の有無や扶養権に変更はありませんか？</t>
    <rPh sb="2" eb="5">
      <t>ハイグウシャ</t>
    </rPh>
    <rPh sb="6" eb="8">
      <t>ウム</t>
    </rPh>
    <rPh sb="9" eb="11">
      <t>フヨウ</t>
    </rPh>
    <rPh sb="11" eb="12">
      <t>ケン</t>
    </rPh>
    <rPh sb="13" eb="15">
      <t>ヘンコウ</t>
    </rPh>
    <phoneticPr fontId="4"/>
  </si>
  <si>
    <t>●　扶養親族の出生，就職等はありませんか？</t>
    <rPh sb="2" eb="4">
      <t>フヨウ</t>
    </rPh>
    <rPh sb="4" eb="6">
      <t>シンゾク</t>
    </rPh>
    <rPh sb="7" eb="9">
      <t>シュッセイ</t>
    </rPh>
    <rPh sb="10" eb="12">
      <t>シュウショク</t>
    </rPh>
    <rPh sb="12" eb="13">
      <t>トウ</t>
    </rPh>
    <phoneticPr fontId="4"/>
  </si>
  <si>
    <t>●　扶養親族に月１０万程度の収入はありませんか？</t>
    <rPh sb="2" eb="4">
      <t>フヨウ</t>
    </rPh>
    <rPh sb="4" eb="6">
      <t>シンゾク</t>
    </rPh>
    <rPh sb="7" eb="8">
      <t>ツキ</t>
    </rPh>
    <rPh sb="10" eb="11">
      <t>マン</t>
    </rPh>
    <rPh sb="11" eb="13">
      <t>テイド</t>
    </rPh>
    <rPh sb="14" eb="16">
      <t>シュウニュウ</t>
    </rPh>
    <phoneticPr fontId="4"/>
  </si>
  <si>
    <t>●　住所の変更はありませんか？</t>
    <rPh sb="2" eb="4">
      <t>ジュウショ</t>
    </rPh>
    <rPh sb="5" eb="7">
      <t>ヘンコウ</t>
    </rPh>
    <phoneticPr fontId="4"/>
  </si>
  <si>
    <t>●　自宅の場合，所有権や世帯主等の変更はありませんか？</t>
    <rPh sb="2" eb="4">
      <t>ジタク</t>
    </rPh>
    <rPh sb="5" eb="7">
      <t>バアイ</t>
    </rPh>
    <rPh sb="8" eb="11">
      <t>ショユウケン</t>
    </rPh>
    <rPh sb="12" eb="15">
      <t>セタイヌシ</t>
    </rPh>
    <rPh sb="15" eb="16">
      <t>トウ</t>
    </rPh>
    <rPh sb="17" eb="19">
      <t>ヘンコウ</t>
    </rPh>
    <phoneticPr fontId="4"/>
  </si>
  <si>
    <t>●　借家の場合家賃額等の契約内容に変更はありませんか？</t>
    <rPh sb="2" eb="4">
      <t>シャクヤ</t>
    </rPh>
    <rPh sb="5" eb="7">
      <t>バアイ</t>
    </rPh>
    <rPh sb="7" eb="9">
      <t>ヤチン</t>
    </rPh>
    <rPh sb="9" eb="10">
      <t>ガク</t>
    </rPh>
    <rPh sb="10" eb="11">
      <t>トウ</t>
    </rPh>
    <rPh sb="12" eb="14">
      <t>ケイヤク</t>
    </rPh>
    <rPh sb="14" eb="16">
      <t>ナイヨウ</t>
    </rPh>
    <rPh sb="17" eb="19">
      <t>ヘンコウ</t>
    </rPh>
    <phoneticPr fontId="4"/>
  </si>
  <si>
    <t>●　通勤方法（自家用車，交通機関）に変更はありませんか？</t>
    <rPh sb="2" eb="4">
      <t>ツウキン</t>
    </rPh>
    <rPh sb="4" eb="6">
      <t>ホウホウ</t>
    </rPh>
    <rPh sb="7" eb="11">
      <t>ジカヨウシャ</t>
    </rPh>
    <rPh sb="12" eb="14">
      <t>コウツウ</t>
    </rPh>
    <rPh sb="14" eb="16">
      <t>キカン</t>
    </rPh>
    <rPh sb="18" eb="20">
      <t>ヘンコウ</t>
    </rPh>
    <phoneticPr fontId="4"/>
  </si>
  <si>
    <t>●　通勤距離，経路に変更はありませんか？</t>
    <rPh sb="2" eb="4">
      <t>ツウキン</t>
    </rPh>
    <rPh sb="4" eb="6">
      <t>キョリ</t>
    </rPh>
    <rPh sb="7" eb="9">
      <t>ケイロ</t>
    </rPh>
    <rPh sb="10" eb="12">
      <t>ヘンコウ</t>
    </rPh>
    <phoneticPr fontId="4"/>
  </si>
  <si>
    <t>　　　　　トンネル，橋，バイパスの開通など</t>
    <rPh sb="10" eb="11">
      <t>ハシ</t>
    </rPh>
    <rPh sb="17" eb="19">
      <t>カイツウ</t>
    </rPh>
    <phoneticPr fontId="4"/>
  </si>
  <si>
    <t>●　単身赴任手当の申請時と実情に変更はありませんか？　　　　　　　</t>
    <rPh sb="2" eb="4">
      <t>タンシン</t>
    </rPh>
    <rPh sb="4" eb="6">
      <t>フニン</t>
    </rPh>
    <rPh sb="6" eb="8">
      <t>テアテ</t>
    </rPh>
    <rPh sb="9" eb="12">
      <t>シンセイジ</t>
    </rPh>
    <rPh sb="13" eb="15">
      <t>ジツジョウ</t>
    </rPh>
    <rPh sb="16" eb="18">
      <t>ヘンコウ</t>
    </rPh>
    <phoneticPr fontId="4"/>
  </si>
  <si>
    <t>（　　　　　　　　　　　　　　　　）</t>
  </si>
  <si>
    <t>　　　　扶養親族の転居，進学，就職など</t>
    <rPh sb="4" eb="6">
      <t>フヨウ</t>
    </rPh>
    <rPh sb="6" eb="8">
      <t>シンゾク</t>
    </rPh>
    <rPh sb="9" eb="11">
      <t>テンキョ</t>
    </rPh>
    <rPh sb="12" eb="14">
      <t>シンガク</t>
    </rPh>
    <rPh sb="15" eb="17">
      <t>シュウショク</t>
    </rPh>
    <phoneticPr fontId="4"/>
  </si>
  <si>
    <t>●　子どもの出生日に間違いはありませんか？</t>
    <rPh sb="2" eb="3">
      <t>コ</t>
    </rPh>
    <rPh sb="6" eb="8">
      <t>シュッセイ</t>
    </rPh>
    <rPh sb="8" eb="9">
      <t>ビ</t>
    </rPh>
    <rPh sb="10" eb="12">
      <t>マチガ</t>
    </rPh>
    <phoneticPr fontId="4"/>
  </si>
  <si>
    <t>平成２２年　　月　　日</t>
    <rPh sb="0" eb="2">
      <t>ヘイセイ</t>
    </rPh>
    <rPh sb="4" eb="5">
      <t>ネン</t>
    </rPh>
    <rPh sb="7" eb="8">
      <t>ツキ</t>
    </rPh>
    <rPh sb="10" eb="11">
      <t>ヒ</t>
    </rPh>
    <phoneticPr fontId="4"/>
  </si>
  <si>
    <t>上記のとおり確認し，報告します。</t>
    <rPh sb="0" eb="2">
      <t>ジョウキ</t>
    </rPh>
    <rPh sb="6" eb="8">
      <t>カクニン</t>
    </rPh>
    <rPh sb="10" eb="12">
      <t>ホウコク</t>
    </rPh>
    <phoneticPr fontId="4"/>
  </si>
  <si>
    <t>　　　　　氏　名</t>
    <rPh sb="5" eb="6">
      <t>シ</t>
    </rPh>
    <rPh sb="7" eb="8">
      <t>メイ</t>
    </rPh>
    <phoneticPr fontId="4"/>
  </si>
  <si>
    <t>　　印</t>
    <rPh sb="2" eb="3">
      <t>イン</t>
    </rPh>
    <phoneticPr fontId="4"/>
  </si>
  <si>
    <t>南九州市頴娃町</t>
    <rPh sb="0" eb="4">
      <t>ミナミキュウシュウシ</t>
    </rPh>
    <rPh sb="4" eb="7">
      <t>エイチョウ</t>
    </rPh>
    <phoneticPr fontId="4"/>
  </si>
  <si>
    <t>上別府１００</t>
    <rPh sb="0" eb="1">
      <t>カミ</t>
    </rPh>
    <rPh sb="1" eb="3">
      <t>ベップ</t>
    </rPh>
    <phoneticPr fontId="4"/>
  </si>
  <si>
    <t>しずか</t>
    <phoneticPr fontId="4"/>
  </si>
  <si>
    <t>配偶者認定</t>
    <rPh sb="0" eb="3">
      <t>ハイグウシャ</t>
    </rPh>
    <rPh sb="3" eb="5">
      <t>ニンテイ</t>
    </rPh>
    <phoneticPr fontId="4"/>
  </si>
  <si>
    <t>やよい</t>
    <phoneticPr fontId="4"/>
  </si>
  <si>
    <t>りょうま</t>
    <phoneticPr fontId="4"/>
  </si>
  <si>
    <t>おりょう</t>
    <phoneticPr fontId="4"/>
  </si>
  <si>
    <t>あゆむ</t>
    <phoneticPr fontId="4"/>
  </si>
  <si>
    <t>借家</t>
    <rPh sb="0" eb="2">
      <t>シャクヤ</t>
    </rPh>
    <phoneticPr fontId="4"/>
  </si>
  <si>
    <t>自家用車</t>
    <rPh sb="0" eb="4">
      <t>ジカヨウシャ</t>
    </rPh>
    <phoneticPr fontId="4"/>
  </si>
  <si>
    <t>（　しずかパート収入有り 　）</t>
    <rPh sb="8" eb="10">
      <t>シュウニュウ</t>
    </rPh>
    <rPh sb="10" eb="11">
      <t>ア</t>
    </rPh>
    <phoneticPr fontId="4"/>
  </si>
  <si>
    <t>田中麗奈</t>
  </si>
  <si>
    <t>南九州市立土佐小学校</t>
    <rPh sb="0" eb="1">
      <t>ミナミ</t>
    </rPh>
    <rPh sb="1" eb="3">
      <t>キュウシュウ</t>
    </rPh>
    <rPh sb="3" eb="4">
      <t>シ</t>
    </rPh>
    <rPh sb="4" eb="5">
      <t>タ</t>
    </rPh>
    <rPh sb="5" eb="7">
      <t>トサ</t>
    </rPh>
    <rPh sb="7" eb="10">
      <t>ショウガッコウ</t>
    </rPh>
    <phoneticPr fontId="4"/>
  </si>
  <si>
    <t>15歳の年度末</t>
    <rPh sb="2" eb="3">
      <t>サイ</t>
    </rPh>
    <rPh sb="4" eb="7">
      <t>ネンドマツ</t>
    </rPh>
    <phoneticPr fontId="4"/>
  </si>
  <si>
    <t>（　２月１０日からバイパス開通）</t>
    <rPh sb="3" eb="4">
      <t>ツキ</t>
    </rPh>
    <rPh sb="6" eb="7">
      <t>ヒ</t>
    </rPh>
    <rPh sb="13" eb="15">
      <t>カイツウ</t>
    </rPh>
    <phoneticPr fontId="4"/>
  </si>
  <si>
    <t>南九州市立土佐小学校長　殿</t>
    <rPh sb="0" eb="3">
      <t>ミナミキュウシュウ</t>
    </rPh>
    <rPh sb="3" eb="5">
      <t>シリツ</t>
    </rPh>
    <rPh sb="5" eb="7">
      <t>トサ</t>
    </rPh>
    <rPh sb="7" eb="10">
      <t>ショウガッコウ</t>
    </rPh>
    <rPh sb="10" eb="11">
      <t>チョウ</t>
    </rPh>
    <rPh sb="12" eb="13">
      <t>ドノ</t>
    </rPh>
    <phoneticPr fontId="4"/>
  </si>
  <si>
    <t>子ども手当
支給対象は15歳の年度末まで</t>
    <rPh sb="0" eb="1">
      <t>コ</t>
    </rPh>
    <rPh sb="3" eb="5">
      <t>テアテ</t>
    </rPh>
    <rPh sb="6" eb="8">
      <t>シキュウ</t>
    </rPh>
    <rPh sb="8" eb="10">
      <t>タイショウ</t>
    </rPh>
    <rPh sb="13" eb="14">
      <t>サイ</t>
    </rPh>
    <rPh sb="15" eb="18">
      <t>ネンドマツ</t>
    </rPh>
    <phoneticPr fontId="4"/>
  </si>
  <si>
    <t>15歳年度末</t>
    <rPh sb="2" eb="3">
      <t>サイ</t>
    </rPh>
    <rPh sb="3" eb="6">
      <t>ネンドマツ</t>
    </rPh>
    <phoneticPr fontId="4"/>
  </si>
  <si>
    <t>坂本龍馬</t>
    <rPh sb="0" eb="2">
      <t>サカモト</t>
    </rPh>
    <rPh sb="2" eb="4">
      <t>リョウマ</t>
    </rPh>
    <phoneticPr fontId="4"/>
  </si>
  <si>
    <t xml:space="preserve">　　あなたの平成21年2月1日現在の諸手当受給状況は下記のとおりです。別紙記入例を参考に，下記のチェック項目を記入にして，申告漏れがないか確認してください。申告書を２枚配布しますので，１枚は２月末までに事務室へ提出し，１枚は自分の控えとして保管しておいてください。
</t>
    <rPh sb="6" eb="8">
      <t>ヘイセイ</t>
    </rPh>
    <rPh sb="10" eb="11">
      <t>ネン</t>
    </rPh>
    <rPh sb="12" eb="13">
      <t>ツキ</t>
    </rPh>
    <rPh sb="14" eb="15">
      <t>ヒ</t>
    </rPh>
    <rPh sb="15" eb="17">
      <t>ゲンザイ</t>
    </rPh>
    <rPh sb="18" eb="21">
      <t>ショテアテ</t>
    </rPh>
    <rPh sb="21" eb="23">
      <t>ジュキュウ</t>
    </rPh>
    <rPh sb="23" eb="25">
      <t>ジョウキョウ</t>
    </rPh>
    <rPh sb="26" eb="28">
      <t>カキ</t>
    </rPh>
    <rPh sb="35" eb="37">
      <t>ベッシ</t>
    </rPh>
    <rPh sb="37" eb="39">
      <t>キニュウ</t>
    </rPh>
    <rPh sb="39" eb="40">
      <t>レイ</t>
    </rPh>
    <rPh sb="41" eb="43">
      <t>サンコウ</t>
    </rPh>
    <rPh sb="45" eb="47">
      <t>カキ</t>
    </rPh>
    <rPh sb="52" eb="54">
      <t>コウモク</t>
    </rPh>
    <rPh sb="55" eb="57">
      <t>キニュウ</t>
    </rPh>
    <rPh sb="61" eb="63">
      <t>シンコク</t>
    </rPh>
    <rPh sb="63" eb="64">
      <t>モ</t>
    </rPh>
    <rPh sb="69" eb="71">
      <t>カクニン</t>
    </rPh>
    <rPh sb="78" eb="81">
      <t>シンコクショ</t>
    </rPh>
    <rPh sb="83" eb="84">
      <t>マイ</t>
    </rPh>
    <rPh sb="84" eb="86">
      <t>ハイフ</t>
    </rPh>
    <rPh sb="93" eb="94">
      <t>マイ</t>
    </rPh>
    <rPh sb="96" eb="97">
      <t>ツキ</t>
    </rPh>
    <rPh sb="97" eb="98">
      <t>マツ</t>
    </rPh>
    <rPh sb="101" eb="104">
      <t>ジムシツ</t>
    </rPh>
    <rPh sb="105" eb="107">
      <t>テイシュツ</t>
    </rPh>
    <rPh sb="110" eb="111">
      <t>マイ</t>
    </rPh>
    <rPh sb="112" eb="114">
      <t>ジブン</t>
    </rPh>
    <rPh sb="115" eb="116">
      <t>ヒカ</t>
    </rPh>
    <rPh sb="120" eb="122">
      <t>ホカン</t>
    </rPh>
    <phoneticPr fontId="4"/>
  </si>
  <si>
    <t>子ども手当
支給対象は１５歳年度末まで</t>
    <rPh sb="0" eb="1">
      <t>コ</t>
    </rPh>
    <rPh sb="3" eb="5">
      <t>テアテ</t>
    </rPh>
    <rPh sb="6" eb="8">
      <t>シキュウ</t>
    </rPh>
    <rPh sb="8" eb="10">
      <t>タイショウ</t>
    </rPh>
    <rPh sb="13" eb="14">
      <t>サイ</t>
    </rPh>
    <rPh sb="14" eb="17">
      <t>ネンドマツ</t>
    </rPh>
    <phoneticPr fontId="4"/>
  </si>
  <si>
    <t>人数</t>
    <rPh sb="0" eb="2">
      <t>ニンズウ</t>
    </rPh>
    <phoneticPr fontId="2"/>
  </si>
  <si>
    <t>金額</t>
    <rPh sb="0" eb="2">
      <t>キンガク</t>
    </rPh>
    <phoneticPr fontId="2"/>
  </si>
  <si>
    <t>児童手当改正，子ども手当に変更</t>
    <rPh sb="0" eb="2">
      <t>ジドウ</t>
    </rPh>
    <rPh sb="2" eb="4">
      <t>テアテ</t>
    </rPh>
    <rPh sb="4" eb="6">
      <t>カイセイ</t>
    </rPh>
    <rPh sb="7" eb="8">
      <t>コ</t>
    </rPh>
    <rPh sb="10" eb="12">
      <t>テアテ</t>
    </rPh>
    <rPh sb="13" eb="15">
      <t>ヘンコウ</t>
    </rPh>
    <phoneticPr fontId="2"/>
  </si>
  <si>
    <t>龍馬</t>
    <rPh sb="0" eb="2">
      <t>リョウマ</t>
    </rPh>
    <phoneticPr fontId="2"/>
  </si>
  <si>
    <t>「手当一覧」計算式修正漏れ。修正</t>
    <rPh sb="1" eb="3">
      <t>テアテ</t>
    </rPh>
    <rPh sb="3" eb="5">
      <t>イチラン</t>
    </rPh>
    <rPh sb="6" eb="9">
      <t>ケイサンシキ</t>
    </rPh>
    <rPh sb="9" eb="11">
      <t>シュウセイ</t>
    </rPh>
    <rPh sb="11" eb="12">
      <t>モ</t>
    </rPh>
    <rPh sb="14" eb="16">
      <t>シュウセイ</t>
    </rPh>
    <phoneticPr fontId="2"/>
  </si>
  <si>
    <r>
      <t>3歳月末,12歳年度末,15歳年度末までの</t>
    </r>
    <r>
      <rPr>
        <b/>
        <sz val="11"/>
        <rFont val="ＭＳ 明朝"/>
        <family val="1"/>
        <charset val="128"/>
      </rPr>
      <t>日数</t>
    </r>
    <r>
      <rPr>
        <sz val="11"/>
        <rFont val="ＭＳ 明朝"/>
        <family val="1"/>
        <charset val="128"/>
      </rPr>
      <t>（</t>
    </r>
    <r>
      <rPr>
        <sz val="11"/>
        <color indexed="10"/>
        <rFont val="ＭＳ 明朝"/>
        <family val="1"/>
        <charset val="128"/>
      </rPr>
      <t>マイナス表示は過ぎ去り、緑表示は今から</t>
    </r>
    <r>
      <rPr>
        <sz val="11"/>
        <rFont val="ＭＳ 明朝"/>
        <family val="1"/>
        <charset val="128"/>
      </rPr>
      <t>）</t>
    </r>
    <rPh sb="1" eb="2">
      <t>サイ</t>
    </rPh>
    <rPh sb="2" eb="4">
      <t>ゲツマツ</t>
    </rPh>
    <rPh sb="7" eb="8">
      <t>サイ</t>
    </rPh>
    <rPh sb="8" eb="11">
      <t>ネンドマツ</t>
    </rPh>
    <rPh sb="14" eb="15">
      <t>サイ</t>
    </rPh>
    <rPh sb="15" eb="18">
      <t>ネンドマツ</t>
    </rPh>
    <rPh sb="21" eb="23">
      <t>ニッスウ</t>
    </rPh>
    <rPh sb="28" eb="30">
      <t>ヒョウジ</t>
    </rPh>
    <rPh sb="31" eb="32">
      <t>ス</t>
    </rPh>
    <rPh sb="33" eb="34">
      <t>サ</t>
    </rPh>
    <rPh sb="36" eb="37">
      <t>ミドリ</t>
    </rPh>
    <rPh sb="37" eb="39">
      <t>ヒョウジ</t>
    </rPh>
    <rPh sb="40" eb="41">
      <t>イマ</t>
    </rPh>
    <phoneticPr fontId="2"/>
  </si>
  <si>
    <t>18歳の年度末の人数</t>
    <rPh sb="2" eb="3">
      <t>サイ</t>
    </rPh>
    <rPh sb="4" eb="7">
      <t>ネンドマツ</t>
    </rPh>
    <rPh sb="8" eb="10">
      <t>ニンズウ</t>
    </rPh>
    <phoneticPr fontId="2"/>
  </si>
  <si>
    <t>双生児以上対応</t>
    <rPh sb="0" eb="3">
      <t>ソウセイジ</t>
    </rPh>
    <rPh sb="3" eb="5">
      <t>イジョウ</t>
    </rPh>
    <rPh sb="5" eb="7">
      <t>タイオウ</t>
    </rPh>
    <phoneticPr fontId="2"/>
  </si>
  <si>
    <t>記入案内</t>
    <rPh sb="0" eb="2">
      <t>キニュウ</t>
    </rPh>
    <rPh sb="2" eb="4">
      <t>アンナイ</t>
    </rPh>
    <phoneticPr fontId="4"/>
  </si>
  <si>
    <t>2段目：　特定期間の年度の開始日</t>
    <rPh sb="1" eb="3">
      <t>ダンメ</t>
    </rPh>
    <rPh sb="5" eb="7">
      <t>トクテイ</t>
    </rPh>
    <rPh sb="7" eb="9">
      <t>キカン</t>
    </rPh>
    <rPh sb="10" eb="12">
      <t>ネンド</t>
    </rPh>
    <rPh sb="13" eb="15">
      <t>カイシ</t>
    </rPh>
    <rPh sb="15" eb="16">
      <t>ニチ</t>
    </rPh>
    <phoneticPr fontId="2"/>
  </si>
  <si>
    <t>３段目：　特定期間の終了する年度末の表示</t>
    <rPh sb="1" eb="3">
      <t>ダンメ</t>
    </rPh>
    <rPh sb="5" eb="7">
      <t>トクテイ</t>
    </rPh>
    <rPh sb="7" eb="9">
      <t>キカン</t>
    </rPh>
    <rPh sb="10" eb="12">
      <t>シュウリョウ</t>
    </rPh>
    <rPh sb="14" eb="17">
      <t>ネンドマツ</t>
    </rPh>
    <rPh sb="18" eb="20">
      <t>ヒョウジ</t>
    </rPh>
    <phoneticPr fontId="2"/>
  </si>
  <si>
    <t>涼子</t>
    <rPh sb="0" eb="2">
      <t>リョウコ</t>
    </rPh>
    <phoneticPr fontId="2"/>
  </si>
  <si>
    <t>緑色の欄に記載</t>
    <rPh sb="0" eb="2">
      <t>ミドリイロ</t>
    </rPh>
    <rPh sb="3" eb="4">
      <t>ラン</t>
    </rPh>
    <rPh sb="5" eb="7">
      <t>キサイ</t>
    </rPh>
    <phoneticPr fontId="2"/>
  </si>
  <si>
    <t>独身の場合
↓は，｢○｣</t>
    <rPh sb="0" eb="2">
      <t>ドクシン</t>
    </rPh>
    <rPh sb="3" eb="5">
      <t>バアイ</t>
    </rPh>
    <phoneticPr fontId="2"/>
  </si>
  <si>
    <t>氏名を入力しないと手当額は計算されない</t>
    <rPh sb="0" eb="2">
      <t>シメイ</t>
    </rPh>
    <rPh sb="3" eb="5">
      <t>ニュウリョク</t>
    </rPh>
    <rPh sb="9" eb="11">
      <t>テアテ</t>
    </rPh>
    <rPh sb="11" eb="12">
      <t>ガク</t>
    </rPh>
    <rPh sb="13" eb="15">
      <t>ケイサン</t>
    </rPh>
    <phoneticPr fontId="2"/>
  </si>
  <si>
    <t>緑色の欄に記載
自宅の時は，
↓｢１｣を記入</t>
    <rPh sb="0" eb="2">
      <t>ミドリイロ</t>
    </rPh>
    <rPh sb="3" eb="4">
      <t>ラン</t>
    </rPh>
    <rPh sb="5" eb="7">
      <t>キサイ</t>
    </rPh>
    <rPh sb="8" eb="10">
      <t>ジタク</t>
    </rPh>
    <rPh sb="11" eb="12">
      <t>トキ</t>
    </rPh>
    <rPh sb="20" eb="22">
      <t>キニュウ</t>
    </rPh>
    <phoneticPr fontId="2"/>
  </si>
  <si>
    <t>北川景子</t>
    <rPh sb="0" eb="2">
      <t>キタガワ</t>
    </rPh>
    <rPh sb="2" eb="4">
      <t>ケイコ</t>
    </rPh>
    <phoneticPr fontId="4"/>
  </si>
  <si>
    <t>衣美子</t>
    <rPh sb="0" eb="1">
      <t>コロモ</t>
    </rPh>
    <rPh sb="1" eb="2">
      <t>ビ</t>
    </rPh>
    <rPh sb="2" eb="3">
      <t>コ</t>
    </rPh>
    <phoneticPr fontId="2"/>
  </si>
  <si>
    <t>海里</t>
    <rPh sb="0" eb="1">
      <t>ウミ</t>
    </rPh>
    <rPh sb="1" eb="2">
      <t>サト</t>
    </rPh>
    <phoneticPr fontId="2"/>
  </si>
  <si>
    <t>丞悟</t>
    <rPh sb="0" eb="1">
      <t>ジョウ</t>
    </rPh>
    <rPh sb="1" eb="2">
      <t>サト</t>
    </rPh>
    <phoneticPr fontId="2"/>
  </si>
  <si>
    <t>光浩</t>
    <rPh sb="0" eb="1">
      <t>ヒカ</t>
    </rPh>
    <rPh sb="1" eb="2">
      <t>ヒロ</t>
    </rPh>
    <phoneticPr fontId="2"/>
  </si>
  <si>
    <t>宏光</t>
    <rPh sb="0" eb="1">
      <t>ヒロシ</t>
    </rPh>
    <rPh sb="1" eb="2">
      <t>ヒカリ</t>
    </rPh>
    <phoneticPr fontId="2"/>
  </si>
  <si>
    <t>太輔</t>
    <rPh sb="0" eb="2">
      <t>タイスケ</t>
    </rPh>
    <phoneticPr fontId="2"/>
  </si>
  <si>
    <t>裕太</t>
    <rPh sb="0" eb="2">
      <t>ユウタ</t>
    </rPh>
    <phoneticPr fontId="2"/>
  </si>
  <si>
    <t>高嗣</t>
    <rPh sb="0" eb="2">
      <t>タカツグ</t>
    </rPh>
    <phoneticPr fontId="2"/>
  </si>
  <si>
    <t>日髙希望</t>
    <rPh sb="0" eb="2">
      <t>ヒダカ</t>
    </rPh>
    <rPh sb="2" eb="4">
      <t>キボウ</t>
    </rPh>
    <phoneticPr fontId="4"/>
  </si>
  <si>
    <t>｢手当一覧」子ども手当額の改定子ども手当額，人数自動計算</t>
    <rPh sb="1" eb="3">
      <t>テアテ</t>
    </rPh>
    <rPh sb="3" eb="5">
      <t>イチラン</t>
    </rPh>
    <rPh sb="6" eb="7">
      <t>コ</t>
    </rPh>
    <rPh sb="9" eb="11">
      <t>テアテ</t>
    </rPh>
    <rPh sb="11" eb="12">
      <t>ガク</t>
    </rPh>
    <rPh sb="13" eb="15">
      <t>カイテイ</t>
    </rPh>
    <rPh sb="15" eb="16">
      <t>コ</t>
    </rPh>
    <rPh sb="18" eb="20">
      <t>テアテ</t>
    </rPh>
    <rPh sb="20" eb="21">
      <t>ガク</t>
    </rPh>
    <rPh sb="22" eb="24">
      <t>ニンズウ</t>
    </rPh>
    <rPh sb="24" eb="26">
      <t>ジドウ</t>
    </rPh>
    <rPh sb="26" eb="28">
      <t>ケイサン</t>
    </rPh>
    <phoneticPr fontId="2"/>
  </si>
  <si>
    <t>中学修了判別</t>
    <rPh sb="0" eb="2">
      <t>チュウガク</t>
    </rPh>
    <rPh sb="2" eb="4">
      <t>シュウリョウ</t>
    </rPh>
    <rPh sb="4" eb="6">
      <t>ハンベツ</t>
    </rPh>
    <phoneticPr fontId="2"/>
  </si>
  <si>
    <t>小学校修了判別</t>
    <rPh sb="0" eb="3">
      <t>ショウガッコウ</t>
    </rPh>
    <rPh sb="3" eb="5">
      <t>シュウリョウ</t>
    </rPh>
    <rPh sb="5" eb="7">
      <t>ハンベツ</t>
    </rPh>
    <phoneticPr fontId="2"/>
  </si>
  <si>
    <t>3歳未満判別</t>
    <rPh sb="1" eb="2">
      <t>サイ</t>
    </rPh>
    <rPh sb="2" eb="4">
      <t>ミマン</t>
    </rPh>
    <rPh sb="4" eb="6">
      <t>ハンベツ</t>
    </rPh>
    <phoneticPr fontId="2"/>
  </si>
  <si>
    <t>3歳未満、第3子以降小学生以下一律15000円</t>
    <rPh sb="1" eb="2">
      <t>サイ</t>
    </rPh>
    <rPh sb="2" eb="4">
      <t>ミマン</t>
    </rPh>
    <rPh sb="5" eb="6">
      <t>ダイ</t>
    </rPh>
    <rPh sb="7" eb="8">
      <t>シ</t>
    </rPh>
    <rPh sb="8" eb="10">
      <t>イコウ</t>
    </rPh>
    <rPh sb="10" eb="13">
      <t>ショウガクセイ</t>
    </rPh>
    <rPh sb="13" eb="15">
      <t>イカ</t>
    </rPh>
    <rPh sb="15" eb="17">
      <t>イチリツ</t>
    </rPh>
    <rPh sb="22" eb="23">
      <t>エン</t>
    </rPh>
    <phoneticPr fontId="2"/>
  </si>
  <si>
    <t>3歳以上で第3子以外の小学生。一律中学生</t>
    <rPh sb="1" eb="2">
      <t>サイ</t>
    </rPh>
    <rPh sb="2" eb="4">
      <t>イジョウ</t>
    </rPh>
    <rPh sb="5" eb="6">
      <t>ダイ</t>
    </rPh>
    <rPh sb="7" eb="8">
      <t>シ</t>
    </rPh>
    <rPh sb="8" eb="10">
      <t>イガイ</t>
    </rPh>
    <rPh sb="11" eb="14">
      <t>ショウガクセイ</t>
    </rPh>
    <rPh sb="15" eb="17">
      <t>イチリツ</t>
    </rPh>
    <rPh sb="17" eb="20">
      <t>チュウガクセイ</t>
    </rPh>
    <phoneticPr fontId="2"/>
  </si>
  <si>
    <t>人数</t>
    <rPh sb="0" eb="2">
      <t>ニンズウ</t>
    </rPh>
    <phoneticPr fontId="2"/>
  </si>
  <si>
    <t>第○子の順位付け</t>
    <rPh sb="0" eb="1">
      <t>ダイ</t>
    </rPh>
    <rPh sb="2" eb="3">
      <t>コ</t>
    </rPh>
    <rPh sb="4" eb="6">
      <t>ジュンイ</t>
    </rPh>
    <rPh sb="6" eb="7">
      <t>ツ</t>
    </rPh>
    <phoneticPr fontId="2"/>
  </si>
  <si>
    <t>｢手当一覧｣子ども手当額の第3子中学生の式に誤り，修正。</t>
    <rPh sb="1" eb="3">
      <t>テアテ</t>
    </rPh>
    <rPh sb="3" eb="5">
      <t>イチラン</t>
    </rPh>
    <rPh sb="6" eb="7">
      <t>コ</t>
    </rPh>
    <rPh sb="9" eb="11">
      <t>テアテ</t>
    </rPh>
    <rPh sb="11" eb="12">
      <t>ガク</t>
    </rPh>
    <rPh sb="13" eb="14">
      <t>ダイ</t>
    </rPh>
    <rPh sb="15" eb="16">
      <t>シ</t>
    </rPh>
    <rPh sb="16" eb="19">
      <t>チュウガクセイ</t>
    </rPh>
    <rPh sb="20" eb="21">
      <t>シキ</t>
    </rPh>
    <rPh sb="22" eb="23">
      <t>アヤマ</t>
    </rPh>
    <rPh sb="25" eb="27">
      <t>シュウセイ</t>
    </rPh>
    <phoneticPr fontId="2"/>
  </si>
  <si>
    <t>児童手当</t>
    <rPh sb="2" eb="4">
      <t>テアテ</t>
    </rPh>
    <phoneticPr fontId="2"/>
  </si>
  <si>
    <t>基本児童手当対象人数</t>
    <rPh sb="0" eb="2">
      <t>キホン</t>
    </rPh>
    <rPh sb="4" eb="6">
      <t>テアテ</t>
    </rPh>
    <rPh sb="6" eb="8">
      <t>タイショウ</t>
    </rPh>
    <rPh sb="8" eb="10">
      <t>ニンズウ</t>
    </rPh>
    <phoneticPr fontId="2"/>
  </si>
  <si>
    <t>児童の順番検索用</t>
    <rPh sb="3" eb="5">
      <t>ジュンバン</t>
    </rPh>
    <rPh sb="5" eb="8">
      <t>ケンサクヨウ</t>
    </rPh>
    <phoneticPr fontId="2"/>
  </si>
  <si>
    <t>児童手当人数</t>
    <rPh sb="2" eb="4">
      <t>テアテ</t>
    </rPh>
    <rPh sb="4" eb="6">
      <t>ニンズウ</t>
    </rPh>
    <phoneticPr fontId="2"/>
  </si>
  <si>
    <t>１段目：　満3歳に達した月の月末（児童手当　15000円の期間の最終月）</t>
    <rPh sb="1" eb="3">
      <t>ダンメ</t>
    </rPh>
    <rPh sb="5" eb="6">
      <t>マン</t>
    </rPh>
    <rPh sb="7" eb="8">
      <t>サイ</t>
    </rPh>
    <rPh sb="9" eb="10">
      <t>タッ</t>
    </rPh>
    <rPh sb="12" eb="13">
      <t>ゲツ</t>
    </rPh>
    <rPh sb="14" eb="16">
      <t>ゲツマツ</t>
    </rPh>
    <rPh sb="19" eb="21">
      <t>テアテ</t>
    </rPh>
    <rPh sb="27" eb="28">
      <t>エン</t>
    </rPh>
    <rPh sb="29" eb="31">
      <t>キカン</t>
    </rPh>
    <rPh sb="32" eb="35">
      <t>サイシュウツキ</t>
    </rPh>
    <phoneticPr fontId="2"/>
  </si>
  <si>
    <t>1段目：　18歳に達した年度末（「児童」の弁別用）</t>
    <rPh sb="1" eb="3">
      <t>ダンメ</t>
    </rPh>
    <rPh sb="7" eb="8">
      <t>サイ</t>
    </rPh>
    <rPh sb="9" eb="10">
      <t>タッ</t>
    </rPh>
    <rPh sb="12" eb="15">
      <t>ネンドマツ</t>
    </rPh>
    <rPh sb="21" eb="23">
      <t>ベンベツ</t>
    </rPh>
    <rPh sb="23" eb="24">
      <t>ヨウ</t>
    </rPh>
    <phoneticPr fontId="2"/>
  </si>
  <si>
    <t>｢児童｣は，1</t>
    <phoneticPr fontId="2"/>
  </si>
  <si>
    <t>２段目：　小学校修了の年度末を表示（第三子以降以外は，児童手当　１００００円の期間）</t>
    <rPh sb="1" eb="3">
      <t>ダンメ</t>
    </rPh>
    <rPh sb="5" eb="8">
      <t>ショウガッコウ</t>
    </rPh>
    <rPh sb="8" eb="10">
      <t>シュウリョウ</t>
    </rPh>
    <rPh sb="11" eb="14">
      <t>ネンドマツ</t>
    </rPh>
    <rPh sb="15" eb="17">
      <t>ヒョウジ</t>
    </rPh>
    <rPh sb="18" eb="19">
      <t>ダイ</t>
    </rPh>
    <rPh sb="19" eb="20">
      <t>3</t>
    </rPh>
    <rPh sb="20" eb="21">
      <t>シ</t>
    </rPh>
    <rPh sb="21" eb="23">
      <t>イコウ</t>
    </rPh>
    <rPh sb="23" eb="25">
      <t>イガイ</t>
    </rPh>
    <rPh sb="29" eb="31">
      <t>テアテ</t>
    </rPh>
    <rPh sb="37" eb="38">
      <t>エン</t>
    </rPh>
    <rPh sb="39" eb="41">
      <t>キカン</t>
    </rPh>
    <phoneticPr fontId="2"/>
  </si>
  <si>
    <t>3段目：　中学校修了の年度末（１００００円）児童手当支給期間が終了する。</t>
    <rPh sb="1" eb="3">
      <t>ダンメ</t>
    </rPh>
    <rPh sb="5" eb="8">
      <t>チュウガッコウ</t>
    </rPh>
    <rPh sb="8" eb="10">
      <t>シュウリョウ</t>
    </rPh>
    <rPh sb="11" eb="14">
      <t>ネンドマツ</t>
    </rPh>
    <rPh sb="20" eb="21">
      <t>エン</t>
    </rPh>
    <rPh sb="24" eb="26">
      <t>テアテ</t>
    </rPh>
    <rPh sb="26" eb="28">
      <t>シキュウ</t>
    </rPh>
    <rPh sb="28" eb="30">
      <t>キカン</t>
    </rPh>
    <rPh sb="31" eb="33">
      <t>シュウリョウ</t>
    </rPh>
    <phoneticPr fontId="2"/>
  </si>
  <si>
    <t>児童手当受給対象人数</t>
    <rPh sb="2" eb="4">
      <t>テアテ</t>
    </rPh>
    <rPh sb="4" eb="6">
      <t>ジュキュウ</t>
    </rPh>
    <rPh sb="6" eb="8">
      <t>タイショウ</t>
    </rPh>
    <rPh sb="8" eb="10">
      <t>ニンズウ</t>
    </rPh>
    <phoneticPr fontId="2"/>
  </si>
  <si>
    <t>児童手当等</t>
    <rPh sb="2" eb="4">
      <t>テアテ</t>
    </rPh>
    <rPh sb="4" eb="5">
      <t>ナド</t>
    </rPh>
    <phoneticPr fontId="2"/>
  </si>
  <si>
    <t>｢手当一覧」用語の修正（子ども→児童），自宅手当修正（3000→2000)，特例給付対応修正</t>
    <rPh sb="1" eb="3">
      <t>テアテ</t>
    </rPh>
    <rPh sb="3" eb="5">
      <t>イチラン</t>
    </rPh>
    <rPh sb="6" eb="8">
      <t>ヨウゴ</t>
    </rPh>
    <rPh sb="9" eb="11">
      <t>シュウセイ</t>
    </rPh>
    <rPh sb="12" eb="13">
      <t>コ</t>
    </rPh>
    <rPh sb="16" eb="18">
      <t>ジドウ</t>
    </rPh>
    <rPh sb="20" eb="22">
      <t>ジタク</t>
    </rPh>
    <rPh sb="22" eb="24">
      <t>テアテ</t>
    </rPh>
    <rPh sb="24" eb="26">
      <t>シュウセイ</t>
    </rPh>
    <rPh sb="38" eb="40">
      <t>トクレイ</t>
    </rPh>
    <rPh sb="40" eb="42">
      <t>キュウフ</t>
    </rPh>
    <rPh sb="42" eb="44">
      <t>タイオウ</t>
    </rPh>
    <rPh sb="44" eb="46">
      <t>シュウセイ</t>
    </rPh>
    <phoneticPr fontId="2"/>
  </si>
  <si>
    <t>特例給付の時は，緑欄
↓｢1｣記入</t>
    <rPh sb="0" eb="2">
      <t>トクレイ</t>
    </rPh>
    <rPh sb="2" eb="4">
      <t>キュウフ</t>
    </rPh>
    <rPh sb="5" eb="6">
      <t>トキ</t>
    </rPh>
    <rPh sb="8" eb="9">
      <t>ミドリ</t>
    </rPh>
    <rPh sb="9" eb="10">
      <t>ラン</t>
    </rPh>
    <rPh sb="15" eb="17">
      <t>キニュウ</t>
    </rPh>
    <phoneticPr fontId="2"/>
  </si>
  <si>
    <t>入山杏奈</t>
    <rPh sb="0" eb="2">
      <t>イリヤマ</t>
    </rPh>
    <rPh sb="2" eb="4">
      <t>アンナ</t>
    </rPh>
    <phoneticPr fontId="2"/>
  </si>
  <si>
    <t>氏名</t>
    <rPh sb="0" eb="2">
      <t>シメイ</t>
    </rPh>
    <phoneticPr fontId="2"/>
  </si>
  <si>
    <t>生年月日</t>
    <rPh sb="0" eb="2">
      <t>セイネン</t>
    </rPh>
    <rPh sb="2" eb="4">
      <t>ガッピ</t>
    </rPh>
    <phoneticPr fontId="2"/>
  </si>
  <si>
    <t>氏名</t>
    <rPh sb="0" eb="2">
      <t>シメイ</t>
    </rPh>
    <phoneticPr fontId="2"/>
  </si>
  <si>
    <t>↓　消したら駄目！！！</t>
    <rPh sb="2" eb="3">
      <t>ケ</t>
    </rPh>
    <rPh sb="6" eb="8">
      <t>ダメ</t>
    </rPh>
    <phoneticPr fontId="2"/>
  </si>
  <si>
    <t>｢手当一覧」住居手当欄の式修正（2014.4.1以降は自宅0円になるように修正）(パソコンの年月日が正しい場合のみ有効)</t>
    <rPh sb="1" eb="3">
      <t>テアテ</t>
    </rPh>
    <rPh sb="3" eb="5">
      <t>イチラン</t>
    </rPh>
    <rPh sb="6" eb="8">
      <t>ジュウキョ</t>
    </rPh>
    <rPh sb="8" eb="10">
      <t>テアテ</t>
    </rPh>
    <rPh sb="10" eb="11">
      <t>ラン</t>
    </rPh>
    <rPh sb="12" eb="13">
      <t>シキ</t>
    </rPh>
    <rPh sb="13" eb="15">
      <t>シュウセイ</t>
    </rPh>
    <rPh sb="24" eb="26">
      <t>イコウ</t>
    </rPh>
    <rPh sb="27" eb="29">
      <t>ジタク</t>
    </rPh>
    <rPh sb="30" eb="31">
      <t>エン</t>
    </rPh>
    <rPh sb="37" eb="39">
      <t>シュウセイ</t>
    </rPh>
    <rPh sb="46" eb="49">
      <t>ネンガッピ</t>
    </rPh>
    <rPh sb="50" eb="51">
      <t>タダ</t>
    </rPh>
    <rPh sb="53" eb="55">
      <t>バアイ</t>
    </rPh>
    <rPh sb="57" eb="59">
      <t>ユウコウ</t>
    </rPh>
    <phoneticPr fontId="2"/>
  </si>
  <si>
    <t>記入例</t>
    <rPh sb="0" eb="3">
      <t>キニュウレイ</t>
    </rPh>
    <phoneticPr fontId="2"/>
  </si>
  <si>
    <t>↓　氏名記入</t>
    <rPh sb="2" eb="4">
      <t>シメイ</t>
    </rPh>
    <rPh sb="4" eb="6">
      <t>キニュウ</t>
    </rPh>
    <phoneticPr fontId="2"/>
  </si>
  <si>
    <t>↓　氏名＆生年月日</t>
    <rPh sb="2" eb="4">
      <t>シメイ</t>
    </rPh>
    <rPh sb="5" eb="7">
      <t>セイネン</t>
    </rPh>
    <rPh sb="7" eb="9">
      <t>ガッピ</t>
    </rPh>
    <phoneticPr fontId="2"/>
  </si>
  <si>
    <t>↑生年月日は，西暦でもＯＫ！！</t>
    <rPh sb="1" eb="3">
      <t>セイネン</t>
    </rPh>
    <rPh sb="3" eb="5">
      <t>ガッピ</t>
    </rPh>
    <rPh sb="7" eb="9">
      <t>セイレキ</t>
    </rPh>
    <phoneticPr fontId="2"/>
  </si>
  <si>
    <t>緑色の欄のみ入力</t>
    <rPh sb="0" eb="2">
      <t>ミドリイロ</t>
    </rPh>
    <rPh sb="3" eb="4">
      <t>ラン</t>
    </rPh>
    <rPh sb="6" eb="8">
      <t>ニュウリョク</t>
    </rPh>
    <phoneticPr fontId="2"/>
  </si>
  <si>
    <t>Ｅｘｃｅｌ　2007以上でないと，児童手当欄は，計算されない。</t>
    <rPh sb="10" eb="12">
      <t>イジョウ</t>
    </rPh>
    <rPh sb="17" eb="19">
      <t>ジドウ</t>
    </rPh>
    <rPh sb="19" eb="21">
      <t>テアテ</t>
    </rPh>
    <rPh sb="21" eb="22">
      <t>ラン</t>
    </rPh>
    <rPh sb="24" eb="26">
      <t>ケイサン</t>
    </rPh>
    <phoneticPr fontId="2"/>
  </si>
  <si>
    <t>↑</t>
    <phoneticPr fontId="2"/>
  </si>
  <si>
    <t>※年度替わりで職員の順番を入れ替えるときは、行で移動しても計算式はずれないので構わない。但し、職員毎に移動（3行まとめて）(ｾﾙ移動ではダメ）（できればしない方が賢明）</t>
    <rPh sb="1" eb="3">
      <t>ネンド</t>
    </rPh>
    <rPh sb="3" eb="4">
      <t>カ</t>
    </rPh>
    <rPh sb="7" eb="9">
      <t>ショクイン</t>
    </rPh>
    <rPh sb="10" eb="12">
      <t>ジュンバン</t>
    </rPh>
    <rPh sb="13" eb="14">
      <t>イ</t>
    </rPh>
    <rPh sb="15" eb="16">
      <t>カ</t>
    </rPh>
    <rPh sb="22" eb="23">
      <t>ギョウ</t>
    </rPh>
    <rPh sb="24" eb="26">
      <t>イドウ</t>
    </rPh>
    <rPh sb="29" eb="32">
      <t>ケイサンシキ</t>
    </rPh>
    <rPh sb="39" eb="40">
      <t>カマ</t>
    </rPh>
    <rPh sb="44" eb="45">
      <t>タダ</t>
    </rPh>
    <rPh sb="47" eb="49">
      <t>ショクイン</t>
    </rPh>
    <rPh sb="49" eb="50">
      <t>マイ</t>
    </rPh>
    <rPh sb="51" eb="53">
      <t>イドウ</t>
    </rPh>
    <rPh sb="55" eb="56">
      <t>ギョウ</t>
    </rPh>
    <rPh sb="64" eb="66">
      <t>イドウ</t>
    </rPh>
    <rPh sb="79" eb="80">
      <t>ホウ</t>
    </rPh>
    <rPh sb="81" eb="83">
      <t>ケンメイ</t>
    </rPh>
    <phoneticPr fontId="2"/>
  </si>
  <si>
    <t>配偶者専用↑</t>
    <rPh sb="0" eb="3">
      <t>ハイグウシャ</t>
    </rPh>
    <rPh sb="3" eb="5">
      <t>センヨウ</t>
    </rPh>
    <phoneticPr fontId="2"/>
  </si>
  <si>
    <t>職員欄が不足するときは，一人分を「行」（３行）でｃｏｐｙして下の空いたスペースに貼り付けて！</t>
    <rPh sb="0" eb="2">
      <t>ショクイン</t>
    </rPh>
    <rPh sb="2" eb="3">
      <t>ラン</t>
    </rPh>
    <rPh sb="4" eb="6">
      <t>フソク</t>
    </rPh>
    <rPh sb="12" eb="14">
      <t>ヒトリ</t>
    </rPh>
    <rPh sb="14" eb="15">
      <t>ブン</t>
    </rPh>
    <rPh sb="17" eb="18">
      <t>ギョウ</t>
    </rPh>
    <rPh sb="21" eb="22">
      <t>ギョウ</t>
    </rPh>
    <rPh sb="30" eb="31">
      <t>シタ</t>
    </rPh>
    <rPh sb="32" eb="33">
      <t>ア</t>
    </rPh>
    <rPh sb="40" eb="41">
      <t>ハ</t>
    </rPh>
    <rPh sb="42" eb="43">
      <t>ツ</t>
    </rPh>
    <phoneticPr fontId="2"/>
  </si>
  <si>
    <t>（↑「保護」を解除してから）</t>
    <rPh sb="3" eb="5">
      <t>ホゴ</t>
    </rPh>
    <rPh sb="7" eb="9">
      <t>カイジョ</t>
    </rPh>
    <phoneticPr fontId="2"/>
  </si>
  <si>
    <t>※　一人分のセットは，サンギョウ（３行）</t>
    <rPh sb="2" eb="5">
      <t>ヒトリブン</t>
    </rPh>
    <rPh sb="18" eb="19">
      <t>ギョウ</t>
    </rPh>
    <phoneticPr fontId="2"/>
  </si>
</sst>
</file>

<file path=xl/styles.xml><?xml version="1.0" encoding="utf-8"?>
<styleSheet xmlns="http://schemas.openxmlformats.org/spreadsheetml/2006/main">
  <numFmts count="9">
    <numFmt numFmtId="176" formatCode="&quot;(&quot;@&quot;)&quot;"/>
    <numFmt numFmtId="177" formatCode="0_);[Red]\(0\)"/>
    <numFmt numFmtId="178" formatCode="General&quot;㎞&quot;"/>
    <numFmt numFmtId="179" formatCode="#,##0.0&quot;km&quot;"/>
    <numFmt numFmtId="180" formatCode="[$-411]\(&quot;平&quot;e\.\ m\.\ d&quot;現在&quot;\)"/>
    <numFmt numFmtId="181" formatCode="0_ ;[Red]\-0\ "/>
    <numFmt numFmtId="182" formatCode="yyyy/m/d;@"/>
    <numFmt numFmtId="183" formatCode="[$-411]ggge&quot;年&quot;m&quot;月&quot;d&quot;日&quot;;@"/>
    <numFmt numFmtId="184" formatCode="0.0;_ﬀ"/>
  </numFmts>
  <fonts count="53">
    <font>
      <sz val="11"/>
      <name val="ＭＳ 明朝"/>
      <family val="1"/>
      <charset val="128"/>
    </font>
    <font>
      <sz val="11"/>
      <name val="ＭＳ 明朝"/>
      <family val="1"/>
      <charset val="128"/>
    </font>
    <font>
      <sz val="6"/>
      <name val="ＭＳ 明朝"/>
      <family val="1"/>
      <charset val="128"/>
    </font>
    <font>
      <sz val="12"/>
      <name val="ＭＳ 明朝"/>
      <family val="1"/>
      <charset val="128"/>
    </font>
    <font>
      <sz val="6"/>
      <name val="ＭＳ Ｐゴシック"/>
      <family val="3"/>
      <charset val="128"/>
    </font>
    <font>
      <sz val="10"/>
      <name val="ＭＳ 明朝"/>
      <family val="1"/>
      <charset val="128"/>
    </font>
    <font>
      <sz val="10"/>
      <color indexed="10"/>
      <name val="ＭＳ 明朝"/>
      <family val="1"/>
      <charset val="128"/>
    </font>
    <font>
      <sz val="9"/>
      <name val="ＭＳ 明朝"/>
      <family val="1"/>
      <charset val="128"/>
    </font>
    <font>
      <sz val="9"/>
      <color indexed="10"/>
      <name val="ＭＳ 明朝"/>
      <family val="1"/>
      <charset val="128"/>
    </font>
    <font>
      <sz val="9"/>
      <name val="ＭＳ ゴシック"/>
      <family val="3"/>
      <charset val="128"/>
    </font>
    <font>
      <sz val="11"/>
      <name val="ＭＳ ゴシック"/>
      <family val="3"/>
      <charset val="128"/>
    </font>
    <font>
      <sz val="9"/>
      <color indexed="12"/>
      <name val="ＭＳ 明朝"/>
      <family val="1"/>
      <charset val="128"/>
    </font>
    <font>
      <sz val="8"/>
      <name val="ＭＳ 明朝"/>
      <family val="1"/>
      <charset val="128"/>
    </font>
    <font>
      <sz val="11"/>
      <name val="ＭＳ Ｐ明朝"/>
      <family val="1"/>
      <charset val="128"/>
    </font>
    <font>
      <sz val="11"/>
      <color indexed="12"/>
      <name val="ＭＳ Ｐ明朝"/>
      <family val="1"/>
      <charset val="128"/>
    </font>
    <font>
      <sz val="12"/>
      <color indexed="12"/>
      <name val="ＭＳ Ｐ明朝"/>
      <family val="1"/>
      <charset val="128"/>
    </font>
    <font>
      <sz val="12"/>
      <name val="ＭＳ Ｐ明朝"/>
      <family val="1"/>
      <charset val="128"/>
    </font>
    <font>
      <sz val="11"/>
      <color indexed="10"/>
      <name val="ＭＳ Ｐ明朝"/>
      <family val="1"/>
      <charset val="128"/>
    </font>
    <font>
      <sz val="10"/>
      <name val="ＭＳ Ｐ明朝"/>
      <family val="1"/>
      <charset val="128"/>
    </font>
    <font>
      <sz val="10"/>
      <color indexed="10"/>
      <name val="ＭＳ Ｐ明朝"/>
      <family val="1"/>
      <charset val="128"/>
    </font>
    <font>
      <b/>
      <sz val="10"/>
      <color indexed="10"/>
      <name val="ＭＳ Ｐ明朝"/>
      <family val="1"/>
      <charset val="128"/>
    </font>
    <font>
      <sz val="11"/>
      <color indexed="10"/>
      <name val="ＭＳ 明朝"/>
      <family val="1"/>
      <charset val="128"/>
    </font>
    <font>
      <sz val="6"/>
      <name val="ＭＳ Ｐ明朝"/>
      <family val="1"/>
      <charset val="128"/>
    </font>
    <font>
      <sz val="9"/>
      <color indexed="81"/>
      <name val="ＭＳ Ｐゴシック"/>
      <family val="3"/>
      <charset val="128"/>
    </font>
    <font>
      <sz val="10"/>
      <name val="ＭＳ Ｐゴシック"/>
      <family val="3"/>
      <charset val="128"/>
    </font>
    <font>
      <b/>
      <sz val="12"/>
      <color indexed="11"/>
      <name val="ＭＳ Ｐゴシック"/>
      <family val="3"/>
      <charset val="128"/>
    </font>
    <font>
      <sz val="11"/>
      <name val="ＭＳ Ｐゴシック"/>
      <family val="3"/>
      <charset val="128"/>
    </font>
    <font>
      <sz val="11"/>
      <name val="ＭＳ 明朝"/>
      <family val="1"/>
      <charset val="128"/>
    </font>
    <font>
      <sz val="14"/>
      <color indexed="10"/>
      <name val="ＭＳ 明朝"/>
      <family val="1"/>
      <charset val="128"/>
    </font>
    <font>
      <b/>
      <sz val="11"/>
      <name val="ＭＳ 明朝"/>
      <family val="1"/>
      <charset val="128"/>
    </font>
    <font>
      <sz val="11"/>
      <color rgb="FFFF0000"/>
      <name val="ＭＳ 明朝"/>
      <family val="1"/>
      <charset val="128"/>
    </font>
    <font>
      <b/>
      <sz val="11"/>
      <color rgb="FFFF0000"/>
      <name val="ＭＳ 明朝"/>
      <family val="1"/>
      <charset val="128"/>
    </font>
    <font>
      <sz val="11"/>
      <color theme="1"/>
      <name val="ＭＳ Ｐゴシック"/>
      <family val="3"/>
      <charset val="128"/>
      <scheme val="minor"/>
    </font>
    <font>
      <sz val="14"/>
      <color indexed="8"/>
      <name val="ＭＳ Ｐ明朝"/>
      <family val="1"/>
      <charset val="128"/>
    </font>
    <font>
      <sz val="11"/>
      <color indexed="8"/>
      <name val="ＭＳ Ｐ明朝"/>
      <family val="1"/>
      <charset val="128"/>
    </font>
    <font>
      <sz val="11"/>
      <color indexed="8"/>
      <name val="ＭＳ Ｐゴシック"/>
      <family val="3"/>
      <charset val="128"/>
    </font>
    <font>
      <b/>
      <sz val="12"/>
      <color indexed="8"/>
      <name val="ＭＳ Ｐ明朝"/>
      <family val="1"/>
      <charset val="128"/>
    </font>
    <font>
      <b/>
      <sz val="11"/>
      <color indexed="8"/>
      <name val="ＭＳ Ｐ明朝"/>
      <family val="1"/>
      <charset val="128"/>
    </font>
    <font>
      <sz val="9"/>
      <color indexed="8"/>
      <name val="ＭＳ Ｐ明朝"/>
      <family val="1"/>
      <charset val="128"/>
    </font>
    <font>
      <b/>
      <sz val="12"/>
      <color rgb="FF66FF33"/>
      <name val="ＭＳ Ｐゴシック"/>
      <family val="3"/>
      <charset val="128"/>
    </font>
    <font>
      <b/>
      <sz val="10"/>
      <color rgb="FF00B0F0"/>
      <name val="ＭＳ Ｐ明朝"/>
      <family val="1"/>
      <charset val="128"/>
    </font>
    <font>
      <b/>
      <sz val="11"/>
      <color rgb="FF00B0F0"/>
      <name val="ＭＳ Ｐ明朝"/>
      <family val="1"/>
      <charset val="128"/>
    </font>
    <font>
      <sz val="10"/>
      <color rgb="FF0070C0"/>
      <name val="ＭＳ 明朝"/>
      <family val="1"/>
      <charset val="128"/>
    </font>
    <font>
      <b/>
      <sz val="10"/>
      <color rgb="FF0070C0"/>
      <name val="ＭＳ 明朝"/>
      <family val="1"/>
      <charset val="128"/>
    </font>
    <font>
      <sz val="20"/>
      <name val="ＭＳ 明朝"/>
      <family val="1"/>
      <charset val="128"/>
    </font>
    <font>
      <sz val="10"/>
      <color rgb="FFFF0000"/>
      <name val="ＭＳ 明朝"/>
      <family val="1"/>
      <charset val="128"/>
    </font>
    <font>
      <sz val="10"/>
      <color rgb="FF00B0F0"/>
      <name val="ＭＳ 明朝"/>
      <family val="1"/>
      <charset val="128"/>
    </font>
    <font>
      <sz val="9"/>
      <color rgb="FF00B0F0"/>
      <name val="ＭＳ 明朝"/>
      <family val="1"/>
      <charset val="128"/>
    </font>
    <font>
      <b/>
      <sz val="16"/>
      <color indexed="10"/>
      <name val="ＭＳ 明朝"/>
      <family val="1"/>
      <charset val="128"/>
    </font>
    <font>
      <sz val="11"/>
      <color rgb="FFFFFF00"/>
      <name val="ＭＳ 明朝"/>
      <family val="1"/>
      <charset val="128"/>
    </font>
    <font>
      <sz val="16"/>
      <name val="ＭＳ 明朝"/>
      <family val="1"/>
      <charset val="128"/>
    </font>
    <font>
      <sz val="12"/>
      <color indexed="10"/>
      <name val="ＭＳ 明朝"/>
      <family val="1"/>
      <charset val="128"/>
    </font>
    <font>
      <b/>
      <sz val="18"/>
      <color rgb="FFFF0000"/>
      <name val="ＭＳ 明朝"/>
      <family val="1"/>
      <charset val="128"/>
    </font>
  </fonts>
  <fills count="12">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indexed="43"/>
        <bgColor indexed="64"/>
      </patternFill>
    </fill>
    <fill>
      <patternFill patternType="solid">
        <fgColor indexed="1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9FF66"/>
        <bgColor indexed="64"/>
      </patternFill>
    </fill>
  </fills>
  <borders count="174">
    <border>
      <left/>
      <right/>
      <top/>
      <bottom/>
      <diagonal/>
    </border>
    <border>
      <left style="double">
        <color indexed="11"/>
      </left>
      <right/>
      <top style="double">
        <color indexed="11"/>
      </top>
      <bottom/>
      <diagonal/>
    </border>
    <border>
      <left/>
      <right/>
      <top style="double">
        <color indexed="11"/>
      </top>
      <bottom/>
      <diagonal/>
    </border>
    <border>
      <left/>
      <right style="double">
        <color indexed="11"/>
      </right>
      <top style="double">
        <color indexed="11"/>
      </top>
      <bottom/>
      <diagonal/>
    </border>
    <border>
      <left style="double">
        <color indexed="11"/>
      </left>
      <right/>
      <top/>
      <bottom/>
      <diagonal/>
    </border>
    <border>
      <left/>
      <right style="double">
        <color indexed="11"/>
      </right>
      <top/>
      <bottom/>
      <diagonal/>
    </border>
    <border>
      <left style="double">
        <color indexed="11"/>
      </left>
      <right/>
      <top/>
      <bottom style="double">
        <color indexed="11"/>
      </bottom>
      <diagonal/>
    </border>
    <border>
      <left/>
      <right/>
      <top/>
      <bottom style="double">
        <color indexed="11"/>
      </bottom>
      <diagonal/>
    </border>
    <border>
      <left/>
      <right style="double">
        <color indexed="11"/>
      </right>
      <top/>
      <bottom style="double">
        <color indexed="11"/>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thin">
        <color indexed="64"/>
      </left>
      <right style="thin">
        <color indexed="64"/>
      </right>
      <top style="thin">
        <color indexed="64"/>
      </top>
      <bottom style="thin">
        <color indexed="64"/>
      </bottom>
      <diagonal/>
    </border>
    <border>
      <left style="mediumDashDot">
        <color indexed="64"/>
      </left>
      <right/>
      <top/>
      <bottom/>
      <diagonal/>
    </border>
    <border>
      <left/>
      <right style="mediumDashDot">
        <color indexed="64"/>
      </right>
      <top/>
      <bottom/>
      <diagonal/>
    </border>
    <border>
      <left style="thin">
        <color indexed="64"/>
      </left>
      <right/>
      <top style="thin">
        <color indexed="64"/>
      </top>
      <bottom style="thin">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Down="1">
      <left style="thin">
        <color indexed="64"/>
      </left>
      <right/>
      <top style="thin">
        <color indexed="64"/>
      </top>
      <bottom style="dotted">
        <color indexed="64"/>
      </bottom>
      <diagonal style="thin">
        <color indexed="64"/>
      </diagonal>
    </border>
    <border diagonalDown="1">
      <left/>
      <right/>
      <top style="thin">
        <color indexed="64"/>
      </top>
      <bottom style="dotted">
        <color indexed="64"/>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thin">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dashed">
        <color indexed="64"/>
      </top>
      <bottom/>
      <diagonal/>
    </border>
    <border>
      <left/>
      <right/>
      <top style="dashed">
        <color indexed="64"/>
      </top>
      <bottom style="dashed">
        <color indexed="64"/>
      </bottom>
      <diagonal/>
    </border>
    <border>
      <left/>
      <right/>
      <top style="dashed">
        <color indexed="64"/>
      </top>
      <bottom/>
      <diagonal/>
    </border>
    <border>
      <left/>
      <right/>
      <top/>
      <bottom style="dashed">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right/>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rgb="FFFF0000"/>
      </left>
      <right style="thin">
        <color indexed="64"/>
      </right>
      <top style="double">
        <color rgb="FFFF0000"/>
      </top>
      <bottom/>
      <diagonal/>
    </border>
    <border>
      <left/>
      <right style="thin">
        <color indexed="64"/>
      </right>
      <top style="double">
        <color rgb="FFFF0000"/>
      </top>
      <bottom/>
      <diagonal/>
    </border>
    <border>
      <left style="thin">
        <color indexed="64"/>
      </left>
      <right style="medium">
        <color indexed="64"/>
      </right>
      <top style="double">
        <color rgb="FFFF0000"/>
      </top>
      <bottom style="hair">
        <color indexed="64"/>
      </bottom>
      <diagonal/>
    </border>
    <border>
      <left/>
      <right/>
      <top style="double">
        <color rgb="FFFF0000"/>
      </top>
      <bottom style="hair">
        <color indexed="64"/>
      </bottom>
      <diagonal/>
    </border>
    <border>
      <left style="medium">
        <color indexed="64"/>
      </left>
      <right/>
      <top style="double">
        <color rgb="FFFF0000"/>
      </top>
      <bottom style="hair">
        <color indexed="64"/>
      </bottom>
      <diagonal/>
    </border>
    <border>
      <left/>
      <right style="medium">
        <color indexed="64"/>
      </right>
      <top style="double">
        <color rgb="FFFF0000"/>
      </top>
      <bottom style="hair">
        <color indexed="64"/>
      </bottom>
      <diagonal/>
    </border>
    <border>
      <left/>
      <right style="double">
        <color rgb="FFFF0000"/>
      </right>
      <top style="double">
        <color rgb="FFFF0000"/>
      </top>
      <bottom style="hair">
        <color indexed="64"/>
      </bottom>
      <diagonal/>
    </border>
    <border>
      <left style="double">
        <color rgb="FFFF0000"/>
      </left>
      <right style="thin">
        <color indexed="64"/>
      </right>
      <top/>
      <bottom style="hair">
        <color indexed="64"/>
      </bottom>
      <diagonal/>
    </border>
    <border>
      <left/>
      <right style="double">
        <color rgb="FFFF0000"/>
      </right>
      <top style="hair">
        <color indexed="64"/>
      </top>
      <bottom style="hair">
        <color indexed="64"/>
      </bottom>
      <diagonal/>
    </border>
    <border>
      <left style="double">
        <color rgb="FFFF0000"/>
      </left>
      <right style="thin">
        <color indexed="64"/>
      </right>
      <top/>
      <bottom style="double">
        <color rgb="FFFF0000"/>
      </bottom>
      <diagonal/>
    </border>
    <border>
      <left style="thin">
        <color indexed="64"/>
      </left>
      <right/>
      <top/>
      <bottom style="double">
        <color rgb="FFFF0000"/>
      </bottom>
      <diagonal/>
    </border>
    <border>
      <left/>
      <right/>
      <top/>
      <bottom style="double">
        <color rgb="FFFF0000"/>
      </bottom>
      <diagonal/>
    </border>
    <border>
      <left/>
      <right style="medium">
        <color indexed="64"/>
      </right>
      <top/>
      <bottom style="double">
        <color rgb="FFFF0000"/>
      </bottom>
      <diagonal/>
    </border>
    <border>
      <left style="medium">
        <color indexed="64"/>
      </left>
      <right/>
      <top/>
      <bottom style="double">
        <color rgb="FFFF0000"/>
      </bottom>
      <diagonal/>
    </border>
    <border>
      <left/>
      <right/>
      <top style="hair">
        <color indexed="64"/>
      </top>
      <bottom style="double">
        <color rgb="FFFF0000"/>
      </bottom>
      <diagonal/>
    </border>
    <border>
      <left style="medium">
        <color indexed="64"/>
      </left>
      <right/>
      <top style="hair">
        <color indexed="64"/>
      </top>
      <bottom style="double">
        <color rgb="FFFF0000"/>
      </bottom>
      <diagonal/>
    </border>
    <border>
      <left/>
      <right style="medium">
        <color indexed="64"/>
      </right>
      <top style="hair">
        <color indexed="64"/>
      </top>
      <bottom style="double">
        <color rgb="FFFF0000"/>
      </bottom>
      <diagonal/>
    </border>
    <border>
      <left/>
      <right style="double">
        <color rgb="FFFF0000"/>
      </right>
      <top style="hair">
        <color indexed="64"/>
      </top>
      <bottom style="double">
        <color rgb="FFFF0000"/>
      </bottom>
      <diagonal/>
    </border>
    <border>
      <left style="medium">
        <color indexed="64"/>
      </left>
      <right/>
      <top style="double">
        <color rgb="FFFF0000"/>
      </top>
      <bottom/>
      <diagonal/>
    </border>
    <border>
      <left/>
      <right style="medium">
        <color indexed="64"/>
      </right>
      <top style="double">
        <color rgb="FFFF0000"/>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style="double">
        <color rgb="FFFF0000"/>
      </bottom>
      <diagonal/>
    </border>
    <border>
      <left/>
      <right style="thin">
        <color indexed="64"/>
      </right>
      <top style="hair">
        <color indexed="64"/>
      </top>
      <bottom style="double">
        <color rgb="FFFF0000"/>
      </bottom>
      <diagonal/>
    </border>
    <border>
      <left/>
      <right/>
      <top style="double">
        <color rgb="FFFF0000"/>
      </top>
      <bottom/>
      <diagonal/>
    </border>
    <border>
      <left style="hair">
        <color indexed="64"/>
      </left>
      <right style="hair">
        <color indexed="64"/>
      </right>
      <top style="double">
        <color rgb="FFFF0000"/>
      </top>
      <bottom style="hair">
        <color indexed="64"/>
      </bottom>
      <diagonal/>
    </border>
    <border>
      <left style="thin">
        <color indexed="64"/>
      </left>
      <right/>
      <top style="double">
        <color rgb="FFFF0000"/>
      </top>
      <bottom style="hair">
        <color indexed="64"/>
      </bottom>
      <diagonal/>
    </border>
    <border>
      <left style="hair">
        <color indexed="64"/>
      </left>
      <right style="medium">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medium">
        <color indexed="64"/>
      </left>
      <right style="hair">
        <color indexed="64"/>
      </right>
      <top style="hair">
        <color indexed="64"/>
      </top>
      <bottom style="double">
        <color rgb="FFFF0000"/>
      </bottom>
      <diagonal/>
    </border>
    <border>
      <left style="hair">
        <color indexed="64"/>
      </left>
      <right style="hair">
        <color indexed="64"/>
      </right>
      <top/>
      <bottom style="hair">
        <color indexed="64"/>
      </bottom>
      <diagonal/>
    </border>
    <border>
      <left/>
      <right/>
      <top style="medium">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medium">
        <color indexed="64"/>
      </left>
      <right style="thin">
        <color indexed="64"/>
      </right>
      <top style="double">
        <color rgb="FFFF0000"/>
      </top>
      <bottom/>
      <diagonal/>
    </border>
    <border>
      <left style="medium">
        <color indexed="64"/>
      </left>
      <right style="thin">
        <color indexed="64"/>
      </right>
      <top/>
      <bottom style="double">
        <color rgb="FFFF000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32" fillId="0" borderId="0">
      <alignment vertical="center"/>
    </xf>
    <xf numFmtId="38" fontId="35" fillId="0" borderId="0" applyFont="0" applyFill="0" applyBorder="0" applyAlignment="0" applyProtection="0">
      <alignment vertical="center"/>
    </xf>
  </cellStyleXfs>
  <cellXfs count="443">
    <xf numFmtId="0" fontId="0" fillId="0" borderId="0" xfId="0">
      <alignment vertical="center"/>
    </xf>
    <xf numFmtId="0" fontId="5" fillId="0" borderId="0" xfId="0" applyFont="1">
      <alignment vertical="center"/>
    </xf>
    <xf numFmtId="0" fontId="7" fillId="0" borderId="0" xfId="0" applyFont="1" applyFill="1" applyBorder="1" applyAlignment="1">
      <alignment horizontal="left" vertical="top"/>
    </xf>
    <xf numFmtId="0" fontId="1" fillId="0" borderId="0" xfId="0" applyFont="1">
      <alignment vertical="center"/>
    </xf>
    <xf numFmtId="0" fontId="13" fillId="2" borderId="1" xfId="0" applyFont="1" applyFill="1" applyBorder="1" applyAlignment="1">
      <alignment vertical="top"/>
    </xf>
    <xf numFmtId="0" fontId="13" fillId="2" borderId="2" xfId="0" applyFont="1" applyFill="1" applyBorder="1" applyAlignment="1">
      <alignment vertical="top"/>
    </xf>
    <xf numFmtId="0" fontId="13" fillId="2" borderId="3" xfId="0" applyFont="1" applyFill="1" applyBorder="1" applyAlignment="1">
      <alignment vertical="top"/>
    </xf>
    <xf numFmtId="0" fontId="13" fillId="2" borderId="4" xfId="0" applyFont="1" applyFill="1" applyBorder="1" applyAlignment="1">
      <alignment vertical="top"/>
    </xf>
    <xf numFmtId="0" fontId="14" fillId="2" borderId="0" xfId="0" applyFont="1" applyFill="1" applyBorder="1" applyAlignment="1">
      <alignment horizontal="center" vertical="top"/>
    </xf>
    <xf numFmtId="0" fontId="13" fillId="2" borderId="0" xfId="0" applyFont="1" applyFill="1" applyBorder="1" applyAlignment="1">
      <alignment vertical="top"/>
    </xf>
    <xf numFmtId="0" fontId="15" fillId="2" borderId="0" xfId="0" applyFont="1" applyFill="1" applyBorder="1" applyAlignment="1">
      <alignment horizontal="center" vertical="top"/>
    </xf>
    <xf numFmtId="0" fontId="13" fillId="2" borderId="5" xfId="0" applyFont="1" applyFill="1" applyBorder="1" applyAlignment="1">
      <alignment vertical="top"/>
    </xf>
    <xf numFmtId="0" fontId="13" fillId="2" borderId="4" xfId="0" applyFont="1" applyFill="1" applyBorder="1" applyAlignment="1">
      <alignment vertical="center"/>
    </xf>
    <xf numFmtId="0" fontId="16" fillId="2" borderId="0" xfId="0" applyFont="1" applyFill="1" applyBorder="1" applyAlignment="1">
      <alignment horizontal="center" vertical="center"/>
    </xf>
    <xf numFmtId="0" fontId="13" fillId="2" borderId="5" xfId="0" applyFont="1" applyFill="1" applyBorder="1" applyAlignment="1">
      <alignment vertical="center"/>
    </xf>
    <xf numFmtId="0" fontId="13" fillId="2" borderId="6" xfId="0" applyFont="1" applyFill="1" applyBorder="1" applyAlignment="1">
      <alignment vertical="top"/>
    </xf>
    <xf numFmtId="0" fontId="17" fillId="2" borderId="7" xfId="0" applyFont="1" applyFill="1" applyBorder="1" applyAlignment="1">
      <alignment vertical="top"/>
    </xf>
    <xf numFmtId="0" fontId="13" fillId="2" borderId="7" xfId="0" applyFont="1" applyFill="1" applyBorder="1" applyAlignment="1">
      <alignment vertical="top"/>
    </xf>
    <xf numFmtId="0" fontId="13" fillId="2" borderId="8" xfId="0" applyFont="1" applyFill="1" applyBorder="1" applyAlignment="1">
      <alignment vertical="top"/>
    </xf>
    <xf numFmtId="0" fontId="18" fillId="0" borderId="0" xfId="0" applyFont="1" applyFill="1" applyBorder="1" applyAlignment="1">
      <alignment horizontal="left" vertical="top"/>
    </xf>
    <xf numFmtId="0" fontId="18" fillId="3" borderId="9" xfId="0" applyFont="1" applyFill="1" applyBorder="1" applyAlignment="1">
      <alignment horizontal="left" vertical="top"/>
    </xf>
    <xf numFmtId="0" fontId="18" fillId="3" borderId="10" xfId="0" applyFont="1" applyFill="1" applyBorder="1" applyAlignment="1">
      <alignment horizontal="left" vertical="top"/>
    </xf>
    <xf numFmtId="0" fontId="18" fillId="3" borderId="11" xfId="0" applyFont="1" applyFill="1" applyBorder="1" applyAlignment="1">
      <alignment horizontal="left" vertical="top"/>
    </xf>
    <xf numFmtId="0" fontId="18" fillId="4" borderId="12" xfId="0" applyFont="1" applyFill="1" applyBorder="1" applyAlignment="1">
      <alignment horizontal="left" vertical="top"/>
    </xf>
    <xf numFmtId="0" fontId="18" fillId="3" borderId="13" xfId="0" applyFont="1" applyFill="1" applyBorder="1" applyAlignment="1">
      <alignment horizontal="left" vertical="top"/>
    </xf>
    <xf numFmtId="0" fontId="19" fillId="3" borderId="0" xfId="0" applyFont="1" applyFill="1" applyBorder="1" applyAlignment="1">
      <alignment horizontal="left" vertical="top"/>
    </xf>
    <xf numFmtId="0" fontId="18" fillId="3" borderId="0" xfId="0" applyFont="1" applyFill="1" applyBorder="1" applyAlignment="1">
      <alignment horizontal="left" vertical="top"/>
    </xf>
    <xf numFmtId="0" fontId="18" fillId="3" borderId="14" xfId="0" applyFont="1" applyFill="1" applyBorder="1" applyAlignment="1">
      <alignment horizontal="left" vertical="top"/>
    </xf>
    <xf numFmtId="178" fontId="13" fillId="4" borderId="15" xfId="0" applyNumberFormat="1" applyFont="1" applyFill="1" applyBorder="1" applyAlignment="1">
      <alignment horizontal="left" vertical="top"/>
    </xf>
    <xf numFmtId="38" fontId="13" fillId="4" borderId="12" xfId="1" applyFont="1" applyFill="1" applyBorder="1" applyAlignment="1">
      <alignment vertical="center"/>
    </xf>
    <xf numFmtId="0" fontId="18" fillId="3" borderId="14" xfId="0" applyFont="1" applyFill="1" applyBorder="1" applyAlignment="1">
      <alignment horizontal="left"/>
    </xf>
    <xf numFmtId="0" fontId="18" fillId="3" borderId="16" xfId="0" applyFont="1" applyFill="1" applyBorder="1" applyAlignment="1">
      <alignment horizontal="left" vertical="top"/>
    </xf>
    <xf numFmtId="0" fontId="18" fillId="3" borderId="17" xfId="0" applyFont="1" applyFill="1" applyBorder="1" applyAlignment="1">
      <alignment horizontal="left" vertical="top"/>
    </xf>
    <xf numFmtId="0" fontId="18" fillId="3" borderId="18" xfId="0" applyFont="1" applyFill="1" applyBorder="1" applyAlignment="1">
      <alignment horizontal="left" vertical="top"/>
    </xf>
    <xf numFmtId="0" fontId="7" fillId="0" borderId="0" xfId="0" applyFont="1">
      <alignment vertical="center"/>
    </xf>
    <xf numFmtId="0" fontId="20" fillId="0" borderId="0" xfId="0" applyFont="1" applyFill="1" applyBorder="1" applyAlignment="1">
      <alignment horizontal="left" vertical="top"/>
    </xf>
    <xf numFmtId="0" fontId="7" fillId="0" borderId="0" xfId="0" applyNumberFormat="1" applyFont="1" applyFill="1" applyBorder="1" applyAlignment="1">
      <alignment horizontal="left" vertical="top" shrinkToFit="1"/>
    </xf>
    <xf numFmtId="0" fontId="5" fillId="0" borderId="0" xfId="0" applyNumberFormat="1" applyFont="1" applyFill="1" applyBorder="1" applyAlignment="1">
      <alignment horizontal="left" vertical="top" shrinkToFit="1"/>
    </xf>
    <xf numFmtId="0" fontId="8" fillId="0" borderId="0" xfId="0" applyFont="1" applyFill="1" applyBorder="1" applyAlignment="1">
      <alignment horizontal="left" vertical="top"/>
    </xf>
    <xf numFmtId="0" fontId="7" fillId="0" borderId="0" xfId="0" applyFont="1" applyFill="1" applyBorder="1" applyAlignment="1">
      <alignment horizontal="center" vertical="top"/>
    </xf>
    <xf numFmtId="0" fontId="8" fillId="0" borderId="0" xfId="0" applyFont="1" applyFill="1" applyBorder="1" applyAlignment="1">
      <alignment horizontal="right" vertical="top"/>
    </xf>
    <xf numFmtId="0" fontId="11" fillId="0" borderId="0" xfId="0" applyNumberFormat="1" applyFont="1" applyFill="1" applyBorder="1" applyAlignment="1">
      <alignment vertical="top"/>
    </xf>
    <xf numFmtId="0" fontId="7" fillId="0" borderId="0" xfId="0" applyNumberFormat="1" applyFont="1" applyFill="1" applyBorder="1" applyAlignment="1">
      <alignment vertical="top"/>
    </xf>
    <xf numFmtId="0" fontId="0" fillId="0" borderId="0" xfId="0" applyFill="1" applyBorder="1">
      <alignment vertical="center"/>
    </xf>
    <xf numFmtId="0" fontId="5" fillId="0" borderId="0" xfId="0" applyFont="1" applyFill="1" applyBorder="1">
      <alignment vertical="center"/>
    </xf>
    <xf numFmtId="0" fontId="1" fillId="0" borderId="0" xfId="0" applyFont="1" applyFill="1" applyBorder="1">
      <alignment vertical="center"/>
    </xf>
    <xf numFmtId="0" fontId="9" fillId="0" borderId="0" xfId="0" applyNumberFormat="1" applyFont="1" applyFill="1" applyBorder="1" applyAlignment="1">
      <alignment shrinkToFit="1"/>
    </xf>
    <xf numFmtId="0" fontId="10" fillId="0" borderId="0" xfId="0" applyNumberFormat="1" applyFont="1" applyFill="1" applyBorder="1" applyAlignment="1">
      <alignment shrinkToFit="1"/>
    </xf>
    <xf numFmtId="0" fontId="10" fillId="0" borderId="0" xfId="1" applyNumberFormat="1" applyFont="1" applyFill="1" applyBorder="1" applyAlignment="1">
      <alignment shrinkToFit="1"/>
    </xf>
    <xf numFmtId="0" fontId="10" fillId="0" borderId="0" xfId="0" applyNumberFormat="1" applyFont="1" applyFill="1" applyBorder="1" applyAlignment="1">
      <alignment vertical="center" shrinkToFit="1"/>
    </xf>
    <xf numFmtId="0" fontId="8" fillId="0" borderId="0" xfId="0" applyFont="1" applyFill="1" applyBorder="1" applyAlignment="1">
      <alignment vertical="top"/>
    </xf>
    <xf numFmtId="0" fontId="7" fillId="0" borderId="0" xfId="0" applyFont="1" applyFill="1" applyBorder="1" applyAlignment="1">
      <alignment vertical="top"/>
    </xf>
    <xf numFmtId="0" fontId="8" fillId="0" borderId="0" xfId="0" applyFont="1" applyFill="1" applyBorder="1" applyAlignment="1" applyProtection="1">
      <alignment vertical="center"/>
      <protection locked="0"/>
    </xf>
    <xf numFmtId="0" fontId="7" fillId="0" borderId="0" xfId="0" applyFont="1" applyFill="1" applyBorder="1" applyAlignment="1" applyProtection="1">
      <alignment vertical="top"/>
      <protection locked="0"/>
    </xf>
    <xf numFmtId="0" fontId="12" fillId="0" borderId="0" xfId="0" applyFont="1" applyFill="1" applyBorder="1" applyAlignment="1">
      <alignment vertical="top" wrapText="1"/>
    </xf>
    <xf numFmtId="176" fontId="7" fillId="0" borderId="0" xfId="0" applyNumberFormat="1" applyFont="1" applyFill="1" applyBorder="1" applyAlignment="1" applyProtection="1">
      <alignment vertical="top"/>
      <protection locked="0"/>
    </xf>
    <xf numFmtId="177" fontId="7" fillId="0" borderId="0" xfId="0" applyNumberFormat="1" applyFont="1" applyFill="1" applyBorder="1" applyAlignment="1">
      <alignment vertical="top"/>
    </xf>
    <xf numFmtId="0" fontId="21" fillId="3" borderId="0" xfId="0" applyFont="1" applyFill="1">
      <alignment vertical="center"/>
    </xf>
    <xf numFmtId="38" fontId="5" fillId="3" borderId="19" xfId="1" applyFont="1" applyFill="1" applyBorder="1" applyAlignment="1" applyProtection="1">
      <alignment horizontal="right" shrinkToFit="1"/>
      <protection locked="0"/>
    </xf>
    <xf numFmtId="179" fontId="5" fillId="3" borderId="20" xfId="1" applyNumberFormat="1" applyFont="1" applyFill="1" applyBorder="1" applyAlignment="1" applyProtection="1">
      <alignment horizontal="right" shrinkToFit="1"/>
      <protection locked="0"/>
    </xf>
    <xf numFmtId="179" fontId="5" fillId="3" borderId="21" xfId="1" applyNumberFormat="1" applyFont="1" applyFill="1" applyBorder="1" applyAlignment="1" applyProtection="1">
      <alignment horizontal="right" shrinkToFit="1"/>
      <protection locked="0"/>
    </xf>
    <xf numFmtId="38" fontId="5" fillId="3" borderId="22" xfId="1" applyFont="1" applyFill="1" applyBorder="1" applyAlignment="1" applyProtection="1">
      <alignment horizontal="right" shrinkToFit="1"/>
      <protection locked="0"/>
    </xf>
    <xf numFmtId="0" fontId="1" fillId="0" borderId="0" xfId="0" applyFont="1" applyAlignment="1" applyProtection="1">
      <alignment shrinkToFit="1"/>
    </xf>
    <xf numFmtId="0" fontId="6" fillId="0" borderId="0" xfId="0" applyFont="1" applyAlignment="1" applyProtection="1">
      <alignment horizontal="left"/>
    </xf>
    <xf numFmtId="0" fontId="5" fillId="0" borderId="0" xfId="0" applyFont="1" applyAlignment="1" applyProtection="1">
      <alignment horizontal="center" shrinkToFit="1"/>
    </xf>
    <xf numFmtId="0" fontId="5" fillId="0" borderId="0" xfId="0" applyFont="1" applyAlignment="1" applyProtection="1">
      <alignment horizontal="left"/>
    </xf>
    <xf numFmtId="38" fontId="5" fillId="0" borderId="0" xfId="1" applyFont="1" applyAlignment="1" applyProtection="1">
      <alignment horizontal="center" shrinkToFit="1"/>
    </xf>
    <xf numFmtId="14" fontId="5" fillId="5" borderId="0" xfId="0" applyNumberFormat="1" applyFont="1" applyFill="1" applyAlignment="1" applyProtection="1">
      <alignment horizontal="left" shrinkToFit="1"/>
    </xf>
    <xf numFmtId="0" fontId="21" fillId="0" borderId="0" xfId="0" applyFont="1" applyAlignment="1" applyProtection="1">
      <alignment shrinkToFit="1"/>
    </xf>
    <xf numFmtId="0" fontId="1" fillId="0" borderId="0" xfId="0" applyFont="1" applyAlignment="1" applyProtection="1">
      <alignment horizontal="right" shrinkToFit="1"/>
    </xf>
    <xf numFmtId="0" fontId="28" fillId="0" borderId="0" xfId="0" applyFont="1" applyAlignment="1" applyProtection="1">
      <alignment horizontal="left" shrinkToFit="1"/>
    </xf>
    <xf numFmtId="0" fontId="1" fillId="0" borderId="0" xfId="0" applyFont="1" applyAlignment="1" applyProtection="1">
      <alignment horizontal="left" shrinkToFit="1"/>
    </xf>
    <xf numFmtId="0" fontId="1" fillId="0" borderId="0" xfId="0" applyFont="1" applyFill="1" applyAlignment="1" applyProtection="1">
      <alignment shrinkToFit="1"/>
    </xf>
    <xf numFmtId="0" fontId="1" fillId="6" borderId="23" xfId="0" applyFont="1" applyFill="1" applyBorder="1" applyAlignment="1" applyProtection="1">
      <alignment shrinkToFit="1"/>
    </xf>
    <xf numFmtId="0" fontId="27" fillId="0" borderId="0" xfId="0" applyFont="1" applyAlignment="1" applyProtection="1">
      <alignment shrinkToFit="1"/>
    </xf>
    <xf numFmtId="0" fontId="7" fillId="0" borderId="0" xfId="0" applyFont="1" applyAlignment="1" applyProtection="1">
      <alignment horizontal="right"/>
    </xf>
    <xf numFmtId="0" fontId="27" fillId="0" borderId="0" xfId="0" applyFont="1" applyFill="1" applyAlignment="1" applyProtection="1">
      <alignment shrinkToFit="1"/>
    </xf>
    <xf numFmtId="177" fontId="6" fillId="0" borderId="28" xfId="0" applyNumberFormat="1" applyFont="1" applyFill="1" applyBorder="1" applyAlignment="1" applyProtection="1">
      <alignment horizontal="center" shrinkToFit="1"/>
    </xf>
    <xf numFmtId="177" fontId="6" fillId="0" borderId="37" xfId="0" applyNumberFormat="1" applyFont="1" applyFill="1" applyBorder="1" applyAlignment="1" applyProtection="1">
      <alignment horizontal="center" shrinkToFit="1"/>
    </xf>
    <xf numFmtId="0" fontId="6" fillId="0" borderId="0" xfId="0" applyFont="1" applyFill="1" applyBorder="1" applyAlignment="1" applyProtection="1">
      <alignment horizontal="center" shrinkToFit="1"/>
    </xf>
    <xf numFmtId="38" fontId="5" fillId="0" borderId="38" xfId="1" applyFont="1" applyBorder="1" applyAlignment="1" applyProtection="1">
      <alignment horizontal="center" shrinkToFit="1"/>
    </xf>
    <xf numFmtId="0" fontId="5" fillId="0" borderId="39" xfId="0" applyFont="1" applyFill="1" applyBorder="1" applyAlignment="1" applyProtection="1">
      <alignment horizontal="right" shrinkToFit="1"/>
    </xf>
    <xf numFmtId="38" fontId="5" fillId="0" borderId="38" xfId="1" applyFont="1" applyFill="1" applyBorder="1" applyAlignment="1" applyProtection="1">
      <alignment horizontal="right" shrinkToFit="1"/>
    </xf>
    <xf numFmtId="58" fontId="24" fillId="0" borderId="40" xfId="0" applyNumberFormat="1" applyFont="1" applyFill="1" applyBorder="1" applyAlignment="1" applyProtection="1">
      <alignment horizontal="left" vertical="center" shrinkToFit="1"/>
    </xf>
    <xf numFmtId="0" fontId="21" fillId="0" borderId="41" xfId="0" applyFont="1" applyFill="1" applyBorder="1" applyAlignment="1" applyProtection="1">
      <alignment shrinkToFit="1"/>
    </xf>
    <xf numFmtId="181" fontId="25" fillId="0" borderId="42" xfId="0" applyNumberFormat="1" applyFont="1" applyFill="1" applyBorder="1" applyAlignment="1" applyProtection="1">
      <alignment horizontal="right" vertical="center" shrinkToFit="1"/>
    </xf>
    <xf numFmtId="58" fontId="24" fillId="0" borderId="43" xfId="0" applyNumberFormat="1" applyFont="1" applyFill="1" applyBorder="1" applyAlignment="1" applyProtection="1">
      <alignment horizontal="left" vertical="center" shrinkToFit="1"/>
    </xf>
    <xf numFmtId="181" fontId="25" fillId="0" borderId="44" xfId="0" applyNumberFormat="1" applyFont="1" applyFill="1" applyBorder="1" applyAlignment="1" applyProtection="1">
      <alignment horizontal="right" vertical="center" shrinkToFit="1"/>
    </xf>
    <xf numFmtId="58" fontId="24" fillId="0" borderId="45" xfId="0" applyNumberFormat="1" applyFont="1" applyFill="1" applyBorder="1" applyAlignment="1" applyProtection="1">
      <alignment horizontal="left" vertical="center" shrinkToFit="1"/>
    </xf>
    <xf numFmtId="181" fontId="25" fillId="0" borderId="46" xfId="0" applyNumberFormat="1" applyFont="1" applyFill="1" applyBorder="1" applyAlignment="1" applyProtection="1">
      <alignment horizontal="right" vertical="center" shrinkToFit="1"/>
    </xf>
    <xf numFmtId="58" fontId="26" fillId="0" borderId="45" xfId="0" applyNumberFormat="1" applyFont="1" applyFill="1" applyBorder="1" applyAlignment="1" applyProtection="1">
      <alignment horizontal="left" vertical="center" shrinkToFit="1"/>
    </xf>
    <xf numFmtId="58" fontId="26" fillId="0" borderId="43" xfId="0" applyNumberFormat="1" applyFont="1" applyFill="1" applyBorder="1" applyAlignment="1" applyProtection="1">
      <alignment horizontal="left" vertical="center" shrinkToFit="1"/>
    </xf>
    <xf numFmtId="180" fontId="3" fillId="6" borderId="47" xfId="0" applyNumberFormat="1" applyFont="1" applyFill="1" applyBorder="1" applyAlignment="1" applyProtection="1">
      <alignment horizontal="center" shrinkToFit="1"/>
    </xf>
    <xf numFmtId="0" fontId="5" fillId="0" borderId="48" xfId="0" applyFont="1" applyBorder="1" applyAlignment="1" applyProtection="1">
      <alignment horizontal="center" shrinkToFit="1"/>
    </xf>
    <xf numFmtId="0" fontId="5" fillId="0" borderId="49" xfId="0" applyFont="1" applyBorder="1" applyAlignment="1" applyProtection="1">
      <alignment horizontal="center" shrinkToFit="1"/>
    </xf>
    <xf numFmtId="177" fontId="6" fillId="0" borderId="50" xfId="0" applyNumberFormat="1" applyFont="1" applyFill="1" applyBorder="1" applyAlignment="1" applyProtection="1">
      <alignment horizontal="center" shrinkToFit="1"/>
    </xf>
    <xf numFmtId="0" fontId="6" fillId="0" borderId="51" xfId="0" applyFont="1" applyFill="1" applyBorder="1" applyAlignment="1" applyProtection="1">
      <alignment horizontal="center" shrinkToFit="1"/>
    </xf>
    <xf numFmtId="38" fontId="5" fillId="0" borderId="52" xfId="1" applyFont="1" applyBorder="1" applyAlignment="1" applyProtection="1">
      <alignment horizontal="center" shrinkToFit="1"/>
    </xf>
    <xf numFmtId="0" fontId="5" fillId="0" borderId="53" xfId="0" applyFont="1" applyFill="1" applyBorder="1" applyAlignment="1" applyProtection="1">
      <alignment horizontal="right" shrinkToFit="1"/>
    </xf>
    <xf numFmtId="38" fontId="5" fillId="0" borderId="52" xfId="1" applyFont="1" applyFill="1" applyBorder="1" applyAlignment="1" applyProtection="1">
      <alignment horizontal="right" shrinkToFit="1"/>
    </xf>
    <xf numFmtId="181" fontId="25" fillId="0" borderId="56" xfId="0" applyNumberFormat="1" applyFont="1" applyFill="1" applyBorder="1" applyAlignment="1" applyProtection="1">
      <alignment horizontal="right" vertical="center" shrinkToFit="1"/>
    </xf>
    <xf numFmtId="0" fontId="1" fillId="7" borderId="0" xfId="0" applyFont="1" applyFill="1" applyAlignment="1" applyProtection="1">
      <alignment shrinkToFit="1"/>
    </xf>
    <xf numFmtId="180" fontId="3" fillId="6" borderId="60" xfId="0" applyNumberFormat="1" applyFont="1" applyFill="1" applyBorder="1" applyAlignment="1" applyProtection="1">
      <alignment horizontal="center" shrinkToFit="1"/>
    </xf>
    <xf numFmtId="0" fontId="5" fillId="0" borderId="61" xfId="0" applyFont="1" applyBorder="1" applyAlignment="1" applyProtection="1">
      <alignment horizontal="center" shrinkToFit="1"/>
    </xf>
    <xf numFmtId="0" fontId="5" fillId="0" borderId="62" xfId="0" applyFont="1" applyBorder="1" applyAlignment="1" applyProtection="1">
      <alignment horizontal="center" shrinkToFit="1"/>
    </xf>
    <xf numFmtId="180" fontId="3" fillId="6" borderId="63" xfId="0" applyNumberFormat="1" applyFont="1" applyFill="1" applyBorder="1" applyAlignment="1" applyProtection="1">
      <alignment horizontal="center" shrinkToFit="1"/>
    </xf>
    <xf numFmtId="0" fontId="5" fillId="0" borderId="64" xfId="0" applyFont="1" applyBorder="1" applyAlignment="1" applyProtection="1">
      <alignment horizontal="center" shrinkToFit="1"/>
    </xf>
    <xf numFmtId="0" fontId="5" fillId="0" borderId="65" xfId="0" applyFont="1" applyBorder="1" applyAlignment="1" applyProtection="1">
      <alignment horizontal="center" shrinkToFit="1"/>
    </xf>
    <xf numFmtId="177" fontId="6" fillId="0" borderId="66" xfId="0" applyNumberFormat="1" applyFont="1" applyFill="1" applyBorder="1" applyAlignment="1" applyProtection="1">
      <alignment horizontal="center" shrinkToFit="1"/>
    </xf>
    <xf numFmtId="0" fontId="6" fillId="0" borderId="67" xfId="0" applyFont="1" applyFill="1" applyBorder="1" applyAlignment="1" applyProtection="1">
      <alignment horizontal="center" shrinkToFit="1"/>
    </xf>
    <xf numFmtId="38" fontId="5" fillId="0" borderId="68" xfId="1" applyFont="1" applyBorder="1" applyAlignment="1" applyProtection="1">
      <alignment horizontal="center" shrinkToFit="1"/>
    </xf>
    <xf numFmtId="0" fontId="5" fillId="0" borderId="69" xfId="0" applyFont="1" applyFill="1" applyBorder="1" applyAlignment="1" applyProtection="1">
      <alignment horizontal="right" shrinkToFit="1"/>
    </xf>
    <xf numFmtId="38" fontId="5" fillId="0" borderId="68" xfId="1" applyFont="1" applyFill="1" applyBorder="1" applyAlignment="1" applyProtection="1">
      <alignment horizontal="right" shrinkToFit="1"/>
    </xf>
    <xf numFmtId="0" fontId="5" fillId="0" borderId="0" xfId="0" applyFont="1" applyFill="1" applyBorder="1" applyAlignment="1" applyProtection="1">
      <alignment horizontal="center" shrinkToFit="1"/>
    </xf>
    <xf numFmtId="38" fontId="5" fillId="0" borderId="0" xfId="1" applyFont="1" applyFill="1" applyBorder="1" applyAlignment="1" applyProtection="1">
      <alignment horizontal="center" shrinkToFit="1"/>
    </xf>
    <xf numFmtId="177" fontId="6" fillId="0" borderId="0" xfId="0" applyNumberFormat="1" applyFont="1" applyFill="1" applyBorder="1" applyAlignment="1" applyProtection="1">
      <alignment horizontal="center" shrinkToFit="1"/>
    </xf>
    <xf numFmtId="57" fontId="5" fillId="0" borderId="0" xfId="0" applyNumberFormat="1" applyFont="1" applyFill="1" applyBorder="1" applyAlignment="1" applyProtection="1">
      <alignment horizontal="center" shrinkToFit="1"/>
    </xf>
    <xf numFmtId="0" fontId="5" fillId="0" borderId="0" xfId="0" applyFont="1" applyAlignment="1" applyProtection="1">
      <alignment horizontal="left" shrinkToFit="1"/>
    </xf>
    <xf numFmtId="0" fontId="6" fillId="0" borderId="0" xfId="0" applyFont="1" applyAlignment="1" applyProtection="1">
      <alignment shrinkToFit="1"/>
    </xf>
    <xf numFmtId="0" fontId="5" fillId="0" borderId="0" xfId="0" applyFont="1" applyAlignment="1" applyProtection="1">
      <alignment horizontal="right" shrinkToFit="1"/>
    </xf>
    <xf numFmtId="0" fontId="5" fillId="3" borderId="70" xfId="0" applyFont="1" applyFill="1" applyBorder="1" applyAlignment="1" applyProtection="1">
      <alignment horizontal="center" shrinkToFit="1"/>
      <protection locked="0"/>
    </xf>
    <xf numFmtId="0" fontId="5" fillId="3" borderId="71" xfId="0" applyFont="1" applyFill="1" applyBorder="1" applyAlignment="1" applyProtection="1">
      <alignment horizontal="center" shrinkToFit="1"/>
      <protection locked="0"/>
    </xf>
    <xf numFmtId="57" fontId="5" fillId="3" borderId="72" xfId="0" applyNumberFormat="1" applyFont="1" applyFill="1" applyBorder="1" applyAlignment="1" applyProtection="1">
      <alignment horizontal="center" shrinkToFit="1"/>
      <protection locked="0"/>
    </xf>
    <xf numFmtId="57" fontId="5" fillId="3" borderId="73" xfId="0" applyNumberFormat="1" applyFont="1" applyFill="1" applyBorder="1" applyAlignment="1" applyProtection="1">
      <alignment horizontal="center" shrinkToFit="1"/>
      <protection locked="0"/>
    </xf>
    <xf numFmtId="0" fontId="5" fillId="3" borderId="62" xfId="0" applyFont="1" applyFill="1" applyBorder="1" applyAlignment="1" applyProtection="1">
      <alignment horizontal="center" shrinkToFit="1"/>
      <protection locked="0"/>
    </xf>
    <xf numFmtId="0" fontId="5" fillId="3" borderId="61" xfId="0" applyFont="1" applyFill="1" applyBorder="1" applyAlignment="1" applyProtection="1">
      <alignment horizontal="center" shrinkToFit="1"/>
      <protection locked="0"/>
    </xf>
    <xf numFmtId="0" fontId="5" fillId="3" borderId="0" xfId="0" applyFont="1" applyFill="1" applyBorder="1" applyAlignment="1" applyProtection="1">
      <alignment horizontal="center" shrinkToFit="1"/>
      <protection locked="0"/>
    </xf>
    <xf numFmtId="0" fontId="6" fillId="3" borderId="28" xfId="0" applyFont="1" applyFill="1" applyBorder="1" applyAlignment="1" applyProtection="1">
      <alignment horizontal="center" shrinkToFit="1"/>
      <protection locked="0"/>
    </xf>
    <xf numFmtId="0" fontId="18" fillId="0" borderId="0" xfId="0" applyFont="1" applyFill="1" applyBorder="1" applyAlignment="1">
      <alignment horizontal="center" vertical="top"/>
    </xf>
    <xf numFmtId="0" fontId="18" fillId="0" borderId="0" xfId="0" applyFont="1" applyFill="1" applyBorder="1" applyAlignment="1">
      <alignment vertical="top"/>
    </xf>
    <xf numFmtId="177" fontId="6" fillId="0" borderId="28" xfId="0" applyNumberFormat="1" applyFont="1" applyFill="1" applyBorder="1" applyAlignment="1">
      <alignment horizontal="center" shrinkToFit="1"/>
    </xf>
    <xf numFmtId="38" fontId="5" fillId="0" borderId="29" xfId="1" applyFont="1" applyBorder="1" applyAlignment="1">
      <alignment horizontal="center" shrinkToFit="1"/>
    </xf>
    <xf numFmtId="38" fontId="5" fillId="0" borderId="29" xfId="1" applyFont="1" applyFill="1" applyBorder="1" applyAlignment="1">
      <alignment horizontal="right" shrinkToFit="1"/>
    </xf>
    <xf numFmtId="177" fontId="6" fillId="0" borderId="37" xfId="0" applyNumberFormat="1" applyFont="1" applyFill="1" applyBorder="1" applyAlignment="1">
      <alignment horizontal="center" shrinkToFit="1"/>
    </xf>
    <xf numFmtId="0" fontId="6" fillId="0" borderId="0" xfId="0" applyFont="1" applyFill="1" applyBorder="1" applyAlignment="1">
      <alignment horizontal="center" shrinkToFit="1"/>
    </xf>
    <xf numFmtId="38" fontId="5" fillId="0" borderId="38" xfId="1" applyFont="1" applyBorder="1" applyAlignment="1">
      <alignment horizontal="center" shrinkToFit="1"/>
    </xf>
    <xf numFmtId="0" fontId="5" fillId="0" borderId="39" xfId="0" applyFont="1" applyFill="1" applyBorder="1" applyAlignment="1" applyProtection="1">
      <alignment horizontal="right" shrinkToFit="1"/>
      <protection locked="0"/>
    </xf>
    <xf numFmtId="38" fontId="5" fillId="0" borderId="38" xfId="1" applyFont="1" applyFill="1" applyBorder="1" applyAlignment="1">
      <alignment horizontal="right" shrinkToFit="1"/>
    </xf>
    <xf numFmtId="180" fontId="3" fillId="6" borderId="47" xfId="0" applyNumberFormat="1" applyFont="1" applyFill="1" applyBorder="1" applyAlignment="1">
      <alignment horizontal="center" shrinkToFit="1"/>
    </xf>
    <xf numFmtId="0" fontId="5" fillId="0" borderId="48" xfId="0" applyFont="1" applyBorder="1" applyAlignment="1">
      <alignment horizontal="center" shrinkToFit="1"/>
    </xf>
    <xf numFmtId="0" fontId="5" fillId="0" borderId="49" xfId="0" applyFont="1" applyBorder="1" applyAlignment="1">
      <alignment horizontal="center" shrinkToFit="1"/>
    </xf>
    <xf numFmtId="177" fontId="6" fillId="0" borderId="50" xfId="0" applyNumberFormat="1" applyFont="1" applyFill="1" applyBorder="1" applyAlignment="1">
      <alignment horizontal="center" shrinkToFit="1"/>
    </xf>
    <xf numFmtId="0" fontId="6" fillId="0" borderId="51" xfId="0" applyFont="1" applyFill="1" applyBorder="1" applyAlignment="1">
      <alignment horizontal="center" shrinkToFit="1"/>
    </xf>
    <xf numFmtId="38" fontId="5" fillId="0" borderId="52" xfId="1" applyFont="1" applyBorder="1" applyAlignment="1">
      <alignment horizontal="center" shrinkToFit="1"/>
    </xf>
    <xf numFmtId="0" fontId="5" fillId="0" borderId="53" xfId="0" applyFont="1" applyFill="1" applyBorder="1" applyAlignment="1" applyProtection="1">
      <alignment horizontal="right" shrinkToFit="1"/>
      <protection locked="0"/>
    </xf>
    <xf numFmtId="38" fontId="5" fillId="0" borderId="52" xfId="1" applyFont="1" applyFill="1" applyBorder="1" applyAlignment="1">
      <alignment horizontal="right" shrinkToFit="1"/>
    </xf>
    <xf numFmtId="38" fontId="5" fillId="0" borderId="59" xfId="1" applyFont="1" applyFill="1" applyBorder="1" applyAlignment="1">
      <alignment horizontal="right" shrinkToFit="1"/>
    </xf>
    <xf numFmtId="180" fontId="3" fillId="6" borderId="60" xfId="0" applyNumberFormat="1" applyFont="1" applyFill="1" applyBorder="1" applyAlignment="1">
      <alignment horizontal="center" shrinkToFit="1"/>
    </xf>
    <xf numFmtId="0" fontId="5" fillId="0" borderId="61" xfId="0" applyFont="1" applyBorder="1" applyAlignment="1">
      <alignment horizontal="center" shrinkToFit="1"/>
    </xf>
    <xf numFmtId="0" fontId="5" fillId="0" borderId="62" xfId="0" applyFont="1" applyBorder="1" applyAlignment="1">
      <alignment horizontal="center" shrinkToFit="1"/>
    </xf>
    <xf numFmtId="0" fontId="1" fillId="6" borderId="0" xfId="0" applyFont="1" applyFill="1" applyAlignment="1" applyProtection="1">
      <alignment shrinkToFit="1"/>
    </xf>
    <xf numFmtId="182" fontId="0" fillId="0" borderId="0" xfId="0" applyNumberFormat="1">
      <alignment vertical="center"/>
    </xf>
    <xf numFmtId="0" fontId="0" fillId="6" borderId="60" xfId="0" applyFill="1" applyBorder="1" applyAlignment="1" applyProtection="1">
      <alignment horizontal="center" vertical="center" shrinkToFit="1"/>
    </xf>
    <xf numFmtId="14" fontId="5" fillId="3" borderId="61" xfId="0" applyNumberFormat="1" applyFont="1" applyFill="1" applyBorder="1" applyAlignment="1" applyProtection="1">
      <alignment horizontal="center" shrinkToFit="1"/>
      <protection locked="0"/>
    </xf>
    <xf numFmtId="0" fontId="5" fillId="3" borderId="75" xfId="0" applyFont="1" applyFill="1" applyBorder="1" applyAlignment="1" applyProtection="1">
      <alignment horizontal="center" shrinkToFit="1"/>
      <protection locked="0"/>
    </xf>
    <xf numFmtId="58" fontId="24" fillId="0" borderId="27" xfId="0" applyNumberFormat="1" applyFont="1" applyFill="1" applyBorder="1" applyAlignment="1" applyProtection="1">
      <alignment horizontal="left" vertical="center" shrinkToFit="1"/>
    </xf>
    <xf numFmtId="0" fontId="21" fillId="0" borderId="25" xfId="0" applyFont="1" applyFill="1" applyBorder="1" applyAlignment="1" applyProtection="1">
      <alignment shrinkToFit="1"/>
    </xf>
    <xf numFmtId="58" fontId="24" fillId="0" borderId="24" xfId="0" applyNumberFormat="1" applyFont="1" applyFill="1" applyBorder="1" applyAlignment="1" applyProtection="1">
      <alignment horizontal="left" vertical="center" shrinkToFit="1"/>
    </xf>
    <xf numFmtId="181" fontId="25" fillId="0" borderId="76" xfId="0" applyNumberFormat="1" applyFont="1" applyFill="1" applyBorder="1" applyAlignment="1" applyProtection="1">
      <alignment horizontal="right" vertical="center" shrinkToFit="1"/>
    </xf>
    <xf numFmtId="58" fontId="24" fillId="0" borderId="77" xfId="0" applyNumberFormat="1" applyFont="1" applyFill="1" applyBorder="1" applyAlignment="1" applyProtection="1">
      <alignment horizontal="left" vertical="center" shrinkToFit="1"/>
    </xf>
    <xf numFmtId="181" fontId="25" fillId="0" borderId="26" xfId="0" applyNumberFormat="1" applyFont="1" applyFill="1" applyBorder="1" applyAlignment="1" applyProtection="1">
      <alignment horizontal="right" vertical="center" shrinkToFit="1"/>
    </xf>
    <xf numFmtId="58" fontId="26" fillId="0" borderId="24" xfId="0" applyNumberFormat="1" applyFont="1" applyFill="1" applyBorder="1" applyAlignment="1" applyProtection="1">
      <alignment horizontal="left" vertical="center" shrinkToFit="1"/>
    </xf>
    <xf numFmtId="58" fontId="26" fillId="0" borderId="77" xfId="0" applyNumberFormat="1" applyFont="1" applyFill="1" applyBorder="1" applyAlignment="1" applyProtection="1">
      <alignment horizontal="left" vertical="center" shrinkToFit="1"/>
    </xf>
    <xf numFmtId="0" fontId="30" fillId="0" borderId="0" xfId="0" applyFont="1">
      <alignment vertical="center"/>
    </xf>
    <xf numFmtId="182" fontId="31" fillId="0" borderId="0" xfId="0" applyNumberFormat="1" applyFont="1">
      <alignment vertical="center"/>
    </xf>
    <xf numFmtId="0" fontId="32" fillId="0" borderId="0" xfId="2">
      <alignment vertical="center"/>
    </xf>
    <xf numFmtId="0" fontId="34" fillId="0" borderId="0" xfId="2" applyFont="1">
      <alignment vertical="center"/>
    </xf>
    <xf numFmtId="0" fontId="34" fillId="0" borderId="12" xfId="2" applyFont="1" applyBorder="1" applyAlignment="1">
      <alignment horizontal="center" vertical="center"/>
    </xf>
    <xf numFmtId="0" fontId="34" fillId="0" borderId="15" xfId="2" applyFont="1" applyBorder="1" applyAlignment="1">
      <alignment horizontal="distributed" vertical="center"/>
    </xf>
    <xf numFmtId="0" fontId="34" fillId="0" borderId="12" xfId="2" applyFont="1" applyBorder="1" applyAlignment="1">
      <alignment horizontal="center" vertical="center" shrinkToFit="1"/>
    </xf>
    <xf numFmtId="0" fontId="34" fillId="0" borderId="15" xfId="2" applyFont="1" applyBorder="1" applyAlignment="1">
      <alignment horizontal="right" vertical="center" shrinkToFit="1"/>
    </xf>
    <xf numFmtId="0" fontId="34" fillId="0" borderId="91" xfId="2" applyFont="1" applyBorder="1">
      <alignment vertical="center"/>
    </xf>
    <xf numFmtId="0" fontId="34" fillId="0" borderId="90" xfId="2" applyFont="1" applyBorder="1">
      <alignment vertical="center"/>
    </xf>
    <xf numFmtId="0" fontId="34" fillId="0" borderId="15" xfId="2" applyFont="1" applyBorder="1" applyAlignment="1">
      <alignment horizontal="center" vertical="center" shrinkToFit="1"/>
    </xf>
    <xf numFmtId="38" fontId="36" fillId="0" borderId="71" xfId="3" applyFont="1" applyBorder="1" applyAlignment="1">
      <alignment vertical="center"/>
    </xf>
    <xf numFmtId="0" fontId="34" fillId="0" borderId="92" xfId="2" applyFont="1" applyBorder="1" applyAlignment="1">
      <alignment horizontal="center" vertical="center" shrinkToFit="1"/>
    </xf>
    <xf numFmtId="0" fontId="34" fillId="0" borderId="93" xfId="2" applyFont="1" applyBorder="1" applyAlignment="1">
      <alignment horizontal="center" vertical="center"/>
    </xf>
    <xf numFmtId="38" fontId="34" fillId="0" borderId="96" xfId="3" applyFont="1" applyBorder="1" applyAlignment="1">
      <alignment vertical="center"/>
    </xf>
    <xf numFmtId="0" fontId="34" fillId="0" borderId="97" xfId="2" applyFont="1" applyBorder="1" applyAlignment="1">
      <alignment horizontal="center" vertical="center" shrinkToFit="1"/>
    </xf>
    <xf numFmtId="58" fontId="34" fillId="0" borderId="96" xfId="2" applyNumberFormat="1" applyFont="1" applyBorder="1" applyAlignment="1">
      <alignment horizontal="left" vertical="center" shrinkToFit="1"/>
    </xf>
    <xf numFmtId="58" fontId="34" fillId="0" borderId="96" xfId="2" applyNumberFormat="1" applyFont="1" applyBorder="1" applyAlignment="1">
      <alignment horizontal="center" vertical="center" shrinkToFit="1"/>
    </xf>
    <xf numFmtId="58" fontId="34" fillId="0" borderId="97" xfId="2" applyNumberFormat="1" applyFont="1" applyBorder="1" applyAlignment="1">
      <alignment horizontal="center" vertical="center" shrinkToFit="1"/>
    </xf>
    <xf numFmtId="0" fontId="34" fillId="0" borderId="98" xfId="2" applyFont="1" applyBorder="1" applyAlignment="1">
      <alignment horizontal="center" vertical="center" shrinkToFit="1"/>
    </xf>
    <xf numFmtId="58" fontId="34" fillId="0" borderId="99" xfId="2" applyNumberFormat="1" applyFont="1" applyBorder="1" applyAlignment="1">
      <alignment horizontal="left" vertical="center" shrinkToFit="1"/>
    </xf>
    <xf numFmtId="58" fontId="34" fillId="0" borderId="99" xfId="2" applyNumberFormat="1" applyFont="1" applyBorder="1" applyAlignment="1">
      <alignment horizontal="center" vertical="center" shrinkToFit="1"/>
    </xf>
    <xf numFmtId="58" fontId="34" fillId="0" borderId="98" xfId="2" applyNumberFormat="1" applyFont="1" applyBorder="1" applyAlignment="1">
      <alignment horizontal="center" vertical="center" shrinkToFit="1"/>
    </xf>
    <xf numFmtId="0" fontId="34" fillId="0" borderId="100" xfId="2" applyFont="1" applyBorder="1" applyAlignment="1">
      <alignment horizontal="center" vertical="center" shrinkToFit="1"/>
    </xf>
    <xf numFmtId="58" fontId="34" fillId="0" borderId="49" xfId="2" applyNumberFormat="1" applyFont="1" applyBorder="1" applyAlignment="1">
      <alignment horizontal="left" vertical="center" shrinkToFit="1"/>
    </xf>
    <xf numFmtId="58" fontId="34" fillId="0" borderId="49" xfId="2" applyNumberFormat="1" applyFont="1" applyBorder="1" applyAlignment="1">
      <alignment horizontal="center" vertical="center" shrinkToFit="1"/>
    </xf>
    <xf numFmtId="58" fontId="34" fillId="0" borderId="100" xfId="2" applyNumberFormat="1" applyFont="1" applyBorder="1" applyAlignment="1">
      <alignment horizontal="center" vertical="center" shrinkToFit="1"/>
    </xf>
    <xf numFmtId="38" fontId="34" fillId="0" borderId="49" xfId="3" applyFont="1" applyBorder="1" applyAlignment="1">
      <alignment vertical="center"/>
    </xf>
    <xf numFmtId="38" fontId="34" fillId="0" borderId="90" xfId="3" applyFont="1" applyBorder="1" applyAlignment="1">
      <alignment horizontal="left" vertical="center" shrinkToFit="1"/>
    </xf>
    <xf numFmtId="0" fontId="34" fillId="0" borderId="91" xfId="2" applyFont="1" applyBorder="1" applyAlignment="1">
      <alignment horizontal="center" vertical="center" shrinkToFit="1"/>
    </xf>
    <xf numFmtId="38" fontId="36" fillId="0" borderId="12" xfId="3" applyFont="1" applyBorder="1" applyAlignment="1">
      <alignment vertical="center"/>
    </xf>
    <xf numFmtId="0" fontId="37" fillId="0" borderId="15" xfId="2" applyFont="1" applyBorder="1" applyAlignment="1">
      <alignment horizontal="right" vertical="center" shrinkToFit="1"/>
    </xf>
    <xf numFmtId="0" fontId="34" fillId="0" borderId="15" xfId="2" applyFont="1" applyBorder="1" applyAlignment="1">
      <alignment vertical="center"/>
    </xf>
    <xf numFmtId="0" fontId="34" fillId="0" borderId="101" xfId="2" applyFont="1" applyBorder="1" applyAlignment="1">
      <alignment horizontal="center" vertical="center" wrapText="1"/>
    </xf>
    <xf numFmtId="0" fontId="34" fillId="0" borderId="71" xfId="2" applyFont="1" applyBorder="1" applyAlignment="1">
      <alignment horizontal="center" vertical="center" shrinkToFit="1"/>
    </xf>
    <xf numFmtId="0" fontId="34" fillId="0" borderId="75" xfId="2" applyFont="1" applyBorder="1" applyAlignment="1">
      <alignment horizontal="center" vertical="center" shrinkToFit="1"/>
    </xf>
    <xf numFmtId="38" fontId="36" fillId="0" borderId="12" xfId="3" applyFont="1" applyBorder="1" applyAlignment="1">
      <alignment vertical="center" shrinkToFit="1"/>
    </xf>
    <xf numFmtId="0" fontId="34" fillId="0" borderId="102" xfId="2" applyFont="1" applyBorder="1" applyAlignment="1">
      <alignment vertical="center" wrapText="1"/>
    </xf>
    <xf numFmtId="58" fontId="34" fillId="0" borderId="93" xfId="2" applyNumberFormat="1" applyFont="1" applyBorder="1" applyAlignment="1">
      <alignment horizontal="left" vertical="center" shrinkToFit="1"/>
    </xf>
    <xf numFmtId="0" fontId="34" fillId="0" borderId="93" xfId="2" applyFont="1" applyBorder="1" applyAlignment="1">
      <alignment horizontal="center" vertical="center" shrinkToFit="1"/>
    </xf>
    <xf numFmtId="0" fontId="34" fillId="0" borderId="103" xfId="2" applyFont="1" applyBorder="1" applyAlignment="1">
      <alignment horizontal="center" vertical="center" shrinkToFit="1"/>
    </xf>
    <xf numFmtId="58" fontId="34" fillId="0" borderId="92" xfId="2" applyNumberFormat="1" applyFont="1" applyBorder="1" applyAlignment="1">
      <alignment horizontal="center" vertical="center" shrinkToFit="1"/>
    </xf>
    <xf numFmtId="38" fontId="34" fillId="0" borderId="93" xfId="3" applyFont="1" applyBorder="1" applyAlignment="1">
      <alignment horizontal="center" vertical="center" shrinkToFit="1"/>
    </xf>
    <xf numFmtId="0" fontId="34" fillId="0" borderId="96" xfId="2" applyFont="1" applyBorder="1" applyAlignment="1">
      <alignment horizontal="center" vertical="center" shrinkToFit="1"/>
    </xf>
    <xf numFmtId="0" fontId="34" fillId="0" borderId="104" xfId="2" applyFont="1" applyBorder="1" applyAlignment="1">
      <alignment horizontal="center" vertical="center" shrinkToFit="1"/>
    </xf>
    <xf numFmtId="38" fontId="34" fillId="0" borderId="96" xfId="3" applyFont="1" applyBorder="1" applyAlignment="1">
      <alignment horizontal="center" vertical="center" shrinkToFit="1"/>
    </xf>
    <xf numFmtId="0" fontId="34" fillId="0" borderId="49" xfId="2" applyFont="1" applyBorder="1" applyAlignment="1">
      <alignment horizontal="center" vertical="center" shrinkToFit="1"/>
    </xf>
    <xf numFmtId="58" fontId="34" fillId="0" borderId="51" xfId="2" applyNumberFormat="1" applyFont="1" applyBorder="1" applyAlignment="1">
      <alignment horizontal="center" vertical="center" shrinkToFit="1"/>
    </xf>
    <xf numFmtId="58" fontId="34" fillId="0" borderId="50" xfId="2" applyNumberFormat="1" applyFont="1" applyBorder="1" applyAlignment="1">
      <alignment horizontal="center" vertical="center" shrinkToFit="1"/>
    </xf>
    <xf numFmtId="38" fontId="34" fillId="0" borderId="49" xfId="3" applyFont="1" applyBorder="1" applyAlignment="1">
      <alignment horizontal="center" vertical="center" shrinkToFit="1"/>
    </xf>
    <xf numFmtId="0" fontId="34" fillId="0" borderId="0" xfId="2" applyFont="1" applyBorder="1">
      <alignment vertical="center"/>
    </xf>
    <xf numFmtId="0" fontId="34" fillId="0" borderId="0" xfId="2" applyFont="1" applyBorder="1" applyAlignment="1">
      <alignment horizontal="center" vertical="center"/>
    </xf>
    <xf numFmtId="0" fontId="34" fillId="0" borderId="106" xfId="2" applyFont="1" applyBorder="1">
      <alignment vertical="center"/>
    </xf>
    <xf numFmtId="0" fontId="34" fillId="0" borderId="106" xfId="2" applyFont="1" applyBorder="1" applyAlignment="1">
      <alignment horizontal="center" vertical="center"/>
    </xf>
    <xf numFmtId="0" fontId="34" fillId="0" borderId="107" xfId="2" applyFont="1" applyBorder="1" applyAlignment="1">
      <alignment vertical="center"/>
    </xf>
    <xf numFmtId="0" fontId="34" fillId="0" borderId="107" xfId="2" applyFont="1" applyBorder="1" applyAlignment="1">
      <alignment horizontal="center" vertical="center"/>
    </xf>
    <xf numFmtId="0" fontId="34" fillId="0" borderId="108" xfId="2" applyFont="1" applyBorder="1" applyAlignment="1">
      <alignment vertical="center"/>
    </xf>
    <xf numFmtId="0" fontId="34" fillId="0" borderId="108" xfId="2" applyFont="1" applyBorder="1">
      <alignment vertical="center"/>
    </xf>
    <xf numFmtId="0" fontId="34" fillId="0" borderId="106" xfId="2" applyFont="1" applyBorder="1" applyAlignment="1">
      <alignment vertical="center"/>
    </xf>
    <xf numFmtId="0" fontId="34" fillId="0" borderId="0" xfId="2" applyFont="1" applyAlignment="1">
      <alignment vertical="center"/>
    </xf>
    <xf numFmtId="0" fontId="34" fillId="0" borderId="0" xfId="2" applyFont="1" applyBorder="1" applyAlignment="1">
      <alignment horizontal="distributed" vertical="center"/>
    </xf>
    <xf numFmtId="0" fontId="38" fillId="0" borderId="0" xfId="2" applyFont="1">
      <alignment vertical="center"/>
    </xf>
    <xf numFmtId="0" fontId="32" fillId="0" borderId="0" xfId="2" applyBorder="1" applyAlignment="1">
      <alignment horizontal="center" vertical="center" shrinkToFit="1"/>
    </xf>
    <xf numFmtId="57" fontId="34" fillId="0" borderId="93" xfId="2" applyNumberFormat="1" applyFont="1" applyBorder="1" applyAlignment="1">
      <alignment horizontal="center" vertical="center" shrinkToFit="1"/>
    </xf>
    <xf numFmtId="0" fontId="0" fillId="0" borderId="0" xfId="0" applyAlignment="1" applyProtection="1"/>
    <xf numFmtId="0" fontId="1" fillId="8" borderId="15" xfId="0" applyFont="1" applyFill="1" applyBorder="1" applyAlignment="1" applyProtection="1">
      <alignment shrinkToFit="1"/>
    </xf>
    <xf numFmtId="0" fontId="1" fillId="8" borderId="91" xfId="0" applyFont="1" applyFill="1" applyBorder="1" applyAlignment="1" applyProtection="1">
      <alignment shrinkToFit="1"/>
    </xf>
    <xf numFmtId="0" fontId="1" fillId="7" borderId="90" xfId="0" applyFont="1" applyFill="1" applyBorder="1" applyAlignment="1" applyProtection="1">
      <alignment shrinkToFit="1"/>
    </xf>
    <xf numFmtId="0" fontId="27" fillId="0" borderId="0" xfId="0" applyFont="1" applyAlignment="1" applyProtection="1"/>
    <xf numFmtId="0" fontId="27" fillId="0" borderId="0" xfId="0" applyFont="1" applyFill="1" applyAlignment="1" applyProtection="1">
      <alignment horizontal="left"/>
    </xf>
    <xf numFmtId="0" fontId="7" fillId="0" borderId="0" xfId="0" applyFont="1" applyAlignment="1" applyProtection="1">
      <alignment horizontal="left"/>
    </xf>
    <xf numFmtId="0" fontId="27" fillId="0" borderId="0" xfId="0" applyFont="1" applyAlignment="1" applyProtection="1">
      <alignment horizontal="left"/>
    </xf>
    <xf numFmtId="0" fontId="0" fillId="0" borderId="0" xfId="0" applyAlignment="1" applyProtection="1">
      <alignment horizontal="left"/>
    </xf>
    <xf numFmtId="0" fontId="1" fillId="9" borderId="12" xfId="0" applyFont="1" applyFill="1" applyBorder="1" applyAlignment="1" applyProtection="1">
      <alignment shrinkToFit="1"/>
    </xf>
    <xf numFmtId="0" fontId="1" fillId="7" borderId="91" xfId="0" applyFont="1" applyFill="1" applyBorder="1" applyAlignment="1" applyProtection="1">
      <alignment shrinkToFit="1"/>
    </xf>
    <xf numFmtId="0" fontId="1" fillId="9" borderId="71" xfId="0" applyFont="1" applyFill="1" applyBorder="1" applyAlignment="1" applyProtection="1">
      <alignment shrinkToFit="1"/>
    </xf>
    <xf numFmtId="184" fontId="1" fillId="0" borderId="0" xfId="0" applyNumberFormat="1" applyFont="1" applyFill="1" applyBorder="1" applyAlignment="1" applyProtection="1">
      <alignment shrinkToFit="1"/>
    </xf>
    <xf numFmtId="0" fontId="6" fillId="0" borderId="20" xfId="0" applyFont="1" applyFill="1" applyBorder="1" applyAlignment="1" applyProtection="1">
      <alignment horizontal="center" shrinkToFit="1"/>
    </xf>
    <xf numFmtId="0" fontId="6" fillId="0" borderId="59" xfId="0" applyFont="1" applyFill="1" applyBorder="1" applyAlignment="1" applyProtection="1">
      <alignment horizontal="center" shrinkToFit="1"/>
    </xf>
    <xf numFmtId="0" fontId="0" fillId="0" borderId="115" xfId="0" applyBorder="1">
      <alignment vertical="center"/>
    </xf>
    <xf numFmtId="0" fontId="5" fillId="0" borderId="116" xfId="0" applyFont="1" applyFill="1" applyBorder="1" applyAlignment="1" applyProtection="1">
      <alignment horizontal="center" shrinkToFit="1"/>
    </xf>
    <xf numFmtId="0" fontId="0" fillId="0" borderId="117" xfId="0" applyBorder="1">
      <alignment vertical="center"/>
    </xf>
    <xf numFmtId="0" fontId="0" fillId="0" borderId="118" xfId="0" applyBorder="1">
      <alignment vertical="center"/>
    </xf>
    <xf numFmtId="181" fontId="39" fillId="0" borderId="32" xfId="0" applyNumberFormat="1" applyFont="1" applyFill="1" applyBorder="1" applyAlignment="1" applyProtection="1">
      <alignment horizontal="right" vertical="center" shrinkToFit="1"/>
    </xf>
    <xf numFmtId="181" fontId="25" fillId="0" borderId="32" xfId="0" applyNumberFormat="1" applyFont="1" applyFill="1" applyBorder="1" applyAlignment="1" applyProtection="1">
      <alignment horizontal="right" vertical="center" shrinkToFit="1"/>
    </xf>
    <xf numFmtId="181" fontId="25" fillId="0" borderId="34" xfId="0" applyNumberFormat="1" applyFont="1" applyFill="1" applyBorder="1" applyAlignment="1" applyProtection="1">
      <alignment horizontal="right" vertical="center" shrinkToFit="1"/>
    </xf>
    <xf numFmtId="181" fontId="25" fillId="0" borderId="36" xfId="0" applyNumberFormat="1" applyFont="1" applyFill="1" applyBorder="1" applyAlignment="1" applyProtection="1">
      <alignment horizontal="right" vertical="center" shrinkToFit="1"/>
    </xf>
    <xf numFmtId="0" fontId="5" fillId="0" borderId="119" xfId="0" applyFont="1" applyFill="1" applyBorder="1" applyAlignment="1" applyProtection="1">
      <alignment horizontal="center" shrinkToFit="1"/>
    </xf>
    <xf numFmtId="58" fontId="24" fillId="0" borderId="30" xfId="0" applyNumberFormat="1" applyFont="1" applyFill="1" applyBorder="1" applyAlignment="1" applyProtection="1">
      <alignment horizontal="left" vertical="center" shrinkToFit="1"/>
    </xf>
    <xf numFmtId="0" fontId="30" fillId="0" borderId="31" xfId="0" applyFont="1" applyFill="1" applyBorder="1" applyAlignment="1" applyProtection="1">
      <alignment shrinkToFit="1"/>
    </xf>
    <xf numFmtId="58" fontId="24" fillId="0" borderId="33" xfId="0" applyNumberFormat="1" applyFont="1" applyFill="1" applyBorder="1" applyAlignment="1" applyProtection="1">
      <alignment horizontal="left" vertical="center" shrinkToFit="1"/>
    </xf>
    <xf numFmtId="181" fontId="39" fillId="0" borderId="34" xfId="0" applyNumberFormat="1" applyFont="1" applyFill="1" applyBorder="1" applyAlignment="1" applyProtection="1">
      <alignment horizontal="right" vertical="center" shrinkToFit="1"/>
    </xf>
    <xf numFmtId="58" fontId="24" fillId="0" borderId="35" xfId="0" applyNumberFormat="1" applyFont="1" applyFill="1" applyBorder="1" applyAlignment="1" applyProtection="1">
      <alignment horizontal="left" vertical="center" shrinkToFit="1"/>
    </xf>
    <xf numFmtId="181" fontId="39" fillId="0" borderId="36" xfId="0" applyNumberFormat="1" applyFont="1" applyFill="1" applyBorder="1" applyAlignment="1" applyProtection="1">
      <alignment horizontal="right" vertical="center" shrinkToFit="1"/>
    </xf>
    <xf numFmtId="0" fontId="1" fillId="0" borderId="0" xfId="0" applyFont="1" applyAlignment="1" applyProtection="1"/>
    <xf numFmtId="0" fontId="0" fillId="0" borderId="117" xfId="0" applyFill="1" applyBorder="1">
      <alignment vertical="center"/>
    </xf>
    <xf numFmtId="0" fontId="7" fillId="2" borderId="57" xfId="0" applyFont="1" applyFill="1" applyBorder="1" applyAlignment="1" applyProtection="1">
      <alignment horizontal="center" vertical="center" wrapText="1" shrinkToFit="1"/>
    </xf>
    <xf numFmtId="0" fontId="7" fillId="6" borderId="55" xfId="0" applyFont="1" applyFill="1" applyBorder="1" applyAlignment="1" applyProtection="1">
      <alignment horizontal="center" vertical="center" wrapText="1" shrinkToFit="1"/>
    </xf>
    <xf numFmtId="0" fontId="1" fillId="6" borderId="54" xfId="0" applyFont="1" applyFill="1" applyBorder="1" applyAlignment="1" applyProtection="1">
      <alignment horizontal="center" vertical="center" shrinkToFit="1"/>
    </xf>
    <xf numFmtId="0" fontId="1" fillId="6" borderId="58" xfId="0" applyFont="1" applyFill="1" applyBorder="1" applyAlignment="1" applyProtection="1">
      <alignment horizontal="center" vertical="center" shrinkToFit="1"/>
    </xf>
    <xf numFmtId="0" fontId="12" fillId="6" borderId="54" xfId="0" applyFont="1" applyFill="1" applyBorder="1" applyAlignment="1" applyProtection="1">
      <alignment horizontal="center" vertical="center" wrapText="1" shrinkToFit="1"/>
    </xf>
    <xf numFmtId="0" fontId="12" fillId="6" borderId="58" xfId="0" applyFont="1" applyFill="1" applyBorder="1" applyAlignment="1" applyProtection="1">
      <alignment horizontal="center" vertical="center" shrinkToFit="1"/>
    </xf>
    <xf numFmtId="177" fontId="6" fillId="0" borderId="124" xfId="0" applyNumberFormat="1" applyFont="1" applyFill="1" applyBorder="1" applyAlignment="1">
      <alignment horizontal="center" shrinkToFit="1"/>
    </xf>
    <xf numFmtId="0" fontId="6" fillId="3" borderId="124" xfId="0" applyFont="1" applyFill="1" applyBorder="1" applyAlignment="1" applyProtection="1">
      <alignment horizontal="center" shrinkToFit="1"/>
      <protection locked="0"/>
    </xf>
    <xf numFmtId="38" fontId="5" fillId="0" borderId="59" xfId="1" applyFont="1" applyBorder="1" applyAlignment="1">
      <alignment horizontal="center" shrinkToFit="1"/>
    </xf>
    <xf numFmtId="58" fontId="24" fillId="0" borderId="109" xfId="0" applyNumberFormat="1" applyFont="1" applyFill="1" applyBorder="1" applyAlignment="1" applyProtection="1">
      <alignment horizontal="left" vertical="center" shrinkToFit="1"/>
    </xf>
    <xf numFmtId="58" fontId="24" fillId="0" borderId="111" xfId="0" applyNumberFormat="1" applyFont="1" applyFill="1" applyBorder="1" applyAlignment="1" applyProtection="1">
      <alignment horizontal="left" vertical="center" shrinkToFit="1"/>
    </xf>
    <xf numFmtId="58" fontId="24" fillId="0" borderId="113" xfId="0" applyNumberFormat="1" applyFont="1" applyFill="1" applyBorder="1" applyAlignment="1" applyProtection="1">
      <alignment horizontal="left" vertical="center" shrinkToFit="1"/>
    </xf>
    <xf numFmtId="181" fontId="25" fillId="0" borderId="110" xfId="0" applyNumberFormat="1" applyFont="1" applyFill="1" applyBorder="1" applyAlignment="1" applyProtection="1">
      <alignment horizontal="right" vertical="center" shrinkToFit="1"/>
    </xf>
    <xf numFmtId="181" fontId="25" fillId="0" borderId="112" xfId="0" applyNumberFormat="1" applyFont="1" applyFill="1" applyBorder="1" applyAlignment="1" applyProtection="1">
      <alignment horizontal="right" vertical="center" shrinkToFit="1"/>
    </xf>
    <xf numFmtId="181" fontId="25" fillId="0" borderId="114" xfId="0" applyNumberFormat="1" applyFont="1" applyFill="1" applyBorder="1" applyAlignment="1" applyProtection="1">
      <alignment horizontal="right" vertical="center" shrinkToFit="1"/>
    </xf>
    <xf numFmtId="0" fontId="0" fillId="0" borderId="130" xfId="0" applyFill="1" applyBorder="1">
      <alignment vertical="center"/>
    </xf>
    <xf numFmtId="0" fontId="0" fillId="0" borderId="141" xfId="0" applyFill="1" applyBorder="1">
      <alignment vertical="center"/>
    </xf>
    <xf numFmtId="180" fontId="3" fillId="8" borderId="136" xfId="0" applyNumberFormat="1" applyFont="1" applyFill="1" applyBorder="1" applyAlignment="1" applyProtection="1">
      <alignment horizontal="center" shrinkToFit="1"/>
    </xf>
    <xf numFmtId="177" fontId="5" fillId="8" borderId="129" xfId="1" applyNumberFormat="1" applyFont="1" applyFill="1" applyBorder="1" applyAlignment="1" applyProtection="1">
      <alignment horizontal="right"/>
    </xf>
    <xf numFmtId="177" fontId="6" fillId="8" borderId="37" xfId="0" applyNumberFormat="1" applyFont="1" applyFill="1" applyBorder="1" applyAlignment="1" applyProtection="1">
      <alignment horizontal="center"/>
    </xf>
    <xf numFmtId="177" fontId="5" fillId="8" borderId="39" xfId="0" applyNumberFormat="1" applyFont="1" applyFill="1" applyBorder="1" applyAlignment="1" applyProtection="1">
      <alignment horizontal="right"/>
    </xf>
    <xf numFmtId="177" fontId="5" fillId="8" borderId="38" xfId="1" applyNumberFormat="1" applyFont="1" applyFill="1" applyBorder="1" applyAlignment="1" applyProtection="1">
      <alignment horizontal="right"/>
    </xf>
    <xf numFmtId="177" fontId="6" fillId="8" borderId="137" xfId="0" applyNumberFormat="1" applyFont="1" applyFill="1" applyBorder="1" applyAlignment="1" applyProtection="1">
      <alignment horizontal="center"/>
    </xf>
    <xf numFmtId="177" fontId="5" fillId="8" borderId="140" xfId="0" applyNumberFormat="1" applyFont="1" applyFill="1" applyBorder="1" applyAlignment="1" applyProtection="1">
      <alignment horizontal="right"/>
    </xf>
    <xf numFmtId="177" fontId="5" fillId="8" borderId="139" xfId="1" applyNumberFormat="1" applyFont="1" applyFill="1" applyBorder="1" applyAlignment="1" applyProtection="1">
      <alignment horizontal="right"/>
    </xf>
    <xf numFmtId="177" fontId="5" fillId="8" borderId="152" xfId="0" applyNumberFormat="1" applyFont="1" applyFill="1" applyBorder="1" applyAlignment="1" applyProtection="1">
      <alignment horizontal="center"/>
    </xf>
    <xf numFmtId="0" fontId="7" fillId="6" borderId="155" xfId="0" applyFont="1" applyFill="1" applyBorder="1" applyAlignment="1" applyProtection="1">
      <alignment horizontal="center" vertical="center" wrapText="1" shrinkToFit="1"/>
    </xf>
    <xf numFmtId="0" fontId="1" fillId="6" borderId="155" xfId="0" applyFont="1" applyFill="1" applyBorder="1" applyAlignment="1" applyProtection="1">
      <alignment horizontal="center" vertical="center" shrinkToFit="1"/>
    </xf>
    <xf numFmtId="38" fontId="1" fillId="6" borderId="154" xfId="1" applyFont="1" applyFill="1" applyBorder="1" applyAlignment="1" applyProtection="1">
      <alignment horizontal="center" vertical="center" shrinkToFit="1"/>
    </xf>
    <xf numFmtId="177" fontId="43" fillId="8" borderId="124" xfId="0" applyNumberFormat="1" applyFont="1" applyFill="1" applyBorder="1" applyAlignment="1" applyProtection="1">
      <alignment horizontal="left"/>
    </xf>
    <xf numFmtId="0" fontId="1" fillId="6" borderId="156" xfId="0" applyFont="1" applyFill="1" applyBorder="1" applyAlignment="1" applyProtection="1">
      <alignment horizontal="center" vertical="center" shrinkToFit="1"/>
    </xf>
    <xf numFmtId="177" fontId="43" fillId="8" borderId="157" xfId="0" applyNumberFormat="1" applyFont="1" applyFill="1" applyBorder="1" applyAlignment="1" applyProtection="1">
      <alignment horizontal="left"/>
    </xf>
    <xf numFmtId="0" fontId="1" fillId="8" borderId="91" xfId="0" applyFont="1" applyFill="1" applyBorder="1" applyAlignment="1" applyProtection="1"/>
    <xf numFmtId="0" fontId="1" fillId="7" borderId="91" xfId="0" applyFont="1" applyFill="1" applyBorder="1" applyAlignment="1" applyProtection="1"/>
    <xf numFmtId="0" fontId="1" fillId="9" borderId="12" xfId="0" applyFont="1" applyFill="1" applyBorder="1" applyAlignment="1" applyProtection="1"/>
    <xf numFmtId="0" fontId="1" fillId="9" borderId="71" xfId="0" applyFont="1" applyFill="1" applyBorder="1" applyAlignment="1" applyProtection="1"/>
    <xf numFmtId="0" fontId="0" fillId="8" borderId="15" xfId="0" applyFill="1" applyBorder="1" applyAlignment="1" applyProtection="1"/>
    <xf numFmtId="184" fontId="1" fillId="0" borderId="0" xfId="0" applyNumberFormat="1" applyFont="1" applyFill="1" applyBorder="1" applyAlignment="1" applyProtection="1"/>
    <xf numFmtId="0" fontId="0" fillId="9" borderId="12" xfId="0" applyFill="1" applyBorder="1" applyAlignment="1" applyProtection="1"/>
    <xf numFmtId="0" fontId="1" fillId="8" borderId="12" xfId="0" applyFont="1" applyFill="1" applyBorder="1" applyAlignment="1" applyProtection="1">
      <alignment shrinkToFit="1"/>
    </xf>
    <xf numFmtId="0" fontId="1" fillId="10" borderId="12" xfId="0" applyFont="1" applyFill="1" applyBorder="1" applyAlignment="1" applyProtection="1">
      <alignment shrinkToFit="1"/>
    </xf>
    <xf numFmtId="0" fontId="0" fillId="7" borderId="90" xfId="0" applyFill="1" applyBorder="1" applyAlignment="1" applyProtection="1"/>
    <xf numFmtId="0" fontId="0" fillId="10" borderId="158" xfId="0" applyFill="1" applyBorder="1">
      <alignment vertical="center"/>
    </xf>
    <xf numFmtId="0" fontId="0" fillId="10" borderId="0" xfId="0" applyFill="1" applyBorder="1">
      <alignment vertical="center"/>
    </xf>
    <xf numFmtId="0" fontId="0" fillId="10" borderId="67" xfId="0" applyFill="1" applyBorder="1">
      <alignment vertical="center"/>
    </xf>
    <xf numFmtId="38" fontId="5" fillId="3" borderId="20" xfId="1" applyFont="1" applyFill="1" applyBorder="1" applyAlignment="1" applyProtection="1">
      <alignment horizontal="right" shrinkToFit="1"/>
      <protection locked="0"/>
    </xf>
    <xf numFmtId="0" fontId="45" fillId="0" borderId="82" xfId="0" applyFont="1" applyFill="1" applyBorder="1" applyAlignment="1" applyProtection="1">
      <alignment horizontal="center" shrinkToFit="1"/>
    </xf>
    <xf numFmtId="0" fontId="45" fillId="0" borderId="160" xfId="0" applyFont="1" applyFill="1" applyBorder="1" applyAlignment="1" applyProtection="1">
      <alignment horizontal="center" shrinkToFit="1"/>
    </xf>
    <xf numFmtId="0" fontId="5" fillId="11" borderId="89" xfId="0" applyFont="1" applyFill="1" applyBorder="1" applyAlignment="1" applyProtection="1">
      <alignment horizontal="center" shrinkToFit="1"/>
      <protection locked="0"/>
    </xf>
    <xf numFmtId="0" fontId="5" fillId="11" borderId="159" xfId="0" applyFont="1" applyFill="1" applyBorder="1" applyAlignment="1" applyProtection="1">
      <alignment horizontal="center" shrinkToFit="1"/>
      <protection locked="0"/>
    </xf>
    <xf numFmtId="177" fontId="46" fillId="8" borderId="151" xfId="0" applyNumberFormat="1" applyFont="1" applyFill="1" applyBorder="1" applyAlignment="1" applyProtection="1">
      <alignment horizontal="center"/>
    </xf>
    <xf numFmtId="177" fontId="46" fillId="8" borderId="128" xfId="0" applyNumberFormat="1" applyFont="1" applyFill="1" applyBorder="1" applyAlignment="1" applyProtection="1">
      <alignment horizontal="center"/>
    </xf>
    <xf numFmtId="177" fontId="47" fillId="8" borderId="117" xfId="0" applyNumberFormat="1" applyFont="1" applyFill="1" applyBorder="1" applyAlignment="1" applyProtection="1">
      <alignment horizontal="center"/>
    </xf>
    <xf numFmtId="177" fontId="47" fillId="8" borderId="41" xfId="0" applyNumberFormat="1" applyFont="1" applyFill="1" applyBorder="1" applyAlignment="1" applyProtection="1">
      <alignment horizontal="center"/>
    </xf>
    <xf numFmtId="177" fontId="47" fillId="8" borderId="72" xfId="0" applyNumberFormat="1" applyFont="1" applyFill="1" applyBorder="1" applyAlignment="1" applyProtection="1">
      <alignment horizontal="center"/>
    </xf>
    <xf numFmtId="177" fontId="46" fillId="8" borderId="152" xfId="0" applyNumberFormat="1" applyFont="1" applyFill="1" applyBorder="1" applyAlignment="1" applyProtection="1">
      <alignment horizontal="center"/>
    </xf>
    <xf numFmtId="0" fontId="0" fillId="6" borderId="162" xfId="0" applyFill="1" applyBorder="1">
      <alignment vertical="center"/>
    </xf>
    <xf numFmtId="0" fontId="0" fillId="6" borderId="163" xfId="0" applyFill="1" applyBorder="1">
      <alignment vertical="center"/>
    </xf>
    <xf numFmtId="0" fontId="0" fillId="6" borderId="164" xfId="0" applyFill="1" applyBorder="1">
      <alignment vertical="center"/>
    </xf>
    <xf numFmtId="0" fontId="0" fillId="6" borderId="165" xfId="0" applyFill="1" applyBorder="1">
      <alignment vertical="center"/>
    </xf>
    <xf numFmtId="0" fontId="0" fillId="6" borderId="166" xfId="0" applyFill="1" applyBorder="1">
      <alignment vertical="center"/>
    </xf>
    <xf numFmtId="0" fontId="0" fillId="6" borderId="168" xfId="0" applyFill="1" applyBorder="1">
      <alignment vertical="center"/>
    </xf>
    <xf numFmtId="0" fontId="44" fillId="6" borderId="161" xfId="0" applyFont="1" applyFill="1" applyBorder="1">
      <alignment vertical="center"/>
    </xf>
    <xf numFmtId="0" fontId="48" fillId="6" borderId="0" xfId="0" applyFont="1" applyFill="1" applyBorder="1">
      <alignment vertical="center"/>
    </xf>
    <xf numFmtId="14" fontId="49" fillId="0" borderId="0" xfId="0" applyNumberFormat="1" applyFont="1" applyAlignment="1">
      <alignment vertical="center" shrinkToFit="1"/>
    </xf>
    <xf numFmtId="180" fontId="3" fillId="8" borderId="170" xfId="0" applyNumberFormat="1" applyFont="1" applyFill="1" applyBorder="1" applyAlignment="1" applyProtection="1">
      <alignment horizontal="center" shrinkToFit="1"/>
    </xf>
    <xf numFmtId="180" fontId="3" fillId="6" borderId="63" xfId="0" applyNumberFormat="1" applyFont="1" applyFill="1" applyBorder="1" applyAlignment="1">
      <alignment horizontal="center" shrinkToFit="1"/>
    </xf>
    <xf numFmtId="0" fontId="5" fillId="0" borderId="64" xfId="0" applyFont="1" applyBorder="1" applyAlignment="1">
      <alignment horizontal="center" shrinkToFit="1"/>
    </xf>
    <xf numFmtId="0" fontId="5" fillId="0" borderId="65" xfId="0" applyFont="1" applyBorder="1" applyAlignment="1">
      <alignment horizontal="center" shrinkToFit="1"/>
    </xf>
    <xf numFmtId="177" fontId="6" fillId="0" borderId="66" xfId="0" applyNumberFormat="1" applyFont="1" applyFill="1" applyBorder="1" applyAlignment="1">
      <alignment horizontal="center" shrinkToFit="1"/>
    </xf>
    <xf numFmtId="0" fontId="6" fillId="0" borderId="67" xfId="0" applyFont="1" applyFill="1" applyBorder="1" applyAlignment="1">
      <alignment horizontal="center" shrinkToFit="1"/>
    </xf>
    <xf numFmtId="38" fontId="5" fillId="0" borderId="68" xfId="1" applyFont="1" applyBorder="1" applyAlignment="1">
      <alignment horizontal="center" shrinkToFit="1"/>
    </xf>
    <xf numFmtId="0" fontId="5" fillId="0" borderId="69" xfId="0" applyFont="1" applyFill="1" applyBorder="1" applyAlignment="1" applyProtection="1">
      <alignment horizontal="right" shrinkToFit="1"/>
      <protection locked="0"/>
    </xf>
    <xf numFmtId="38" fontId="5" fillId="0" borderId="68" xfId="1" applyFont="1" applyFill="1" applyBorder="1" applyAlignment="1">
      <alignment horizontal="right" shrinkToFit="1"/>
    </xf>
    <xf numFmtId="0" fontId="29" fillId="0" borderId="0" xfId="0" applyFont="1">
      <alignment vertical="center"/>
    </xf>
    <xf numFmtId="14" fontId="29" fillId="0" borderId="0" xfId="0" applyNumberFormat="1" applyFont="1">
      <alignment vertical="center"/>
    </xf>
    <xf numFmtId="0" fontId="50" fillId="10" borderId="0" xfId="0" applyFont="1" applyFill="1" applyBorder="1">
      <alignment vertical="center"/>
    </xf>
    <xf numFmtId="0" fontId="0" fillId="10" borderId="171" xfId="0" applyFill="1" applyBorder="1">
      <alignment vertical="center"/>
    </xf>
    <xf numFmtId="0" fontId="30" fillId="10" borderId="172" xfId="0" applyFont="1" applyFill="1" applyBorder="1">
      <alignment vertical="center"/>
    </xf>
    <xf numFmtId="0" fontId="0" fillId="10" borderId="172" xfId="0" applyFill="1" applyBorder="1">
      <alignment vertical="center"/>
    </xf>
    <xf numFmtId="0" fontId="0" fillId="10" borderId="173" xfId="0" applyFill="1" applyBorder="1">
      <alignment vertical="center"/>
    </xf>
    <xf numFmtId="0" fontId="51" fillId="6" borderId="167" xfId="0" applyFont="1" applyFill="1" applyBorder="1">
      <alignment vertical="center"/>
    </xf>
    <xf numFmtId="0" fontId="0" fillId="0" borderId="0" xfId="0" applyAlignment="1">
      <alignment horizontal="right" vertical="center"/>
    </xf>
    <xf numFmtId="0" fontId="0" fillId="10" borderId="83" xfId="0" applyFill="1" applyBorder="1" applyAlignment="1">
      <alignment horizontal="center" vertical="center"/>
    </xf>
    <xf numFmtId="0" fontId="0" fillId="10" borderId="47" xfId="0" applyFill="1" applyBorder="1" applyAlignment="1">
      <alignment horizontal="center" vertical="center"/>
    </xf>
    <xf numFmtId="180" fontId="7" fillId="6" borderId="78" xfId="0" applyNumberFormat="1" applyFont="1" applyFill="1" applyBorder="1" applyAlignment="1" applyProtection="1">
      <alignment horizontal="center" shrinkToFit="1"/>
    </xf>
    <xf numFmtId="180" fontId="7" fillId="6" borderId="79" xfId="0" applyNumberFormat="1" applyFont="1" applyFill="1" applyBorder="1" applyAlignment="1" applyProtection="1">
      <alignment horizontal="center" shrinkToFit="1"/>
    </xf>
    <xf numFmtId="180" fontId="7" fillId="6" borderId="80" xfId="0" applyNumberFormat="1" applyFont="1" applyFill="1" applyBorder="1" applyAlignment="1" applyProtection="1">
      <alignment horizontal="center" shrinkToFit="1"/>
    </xf>
    <xf numFmtId="0" fontId="7" fillId="6" borderId="81" xfId="0" applyFont="1" applyFill="1" applyBorder="1" applyAlignment="1" applyProtection="1">
      <alignment horizontal="center" shrinkToFit="1"/>
    </xf>
    <xf numFmtId="0" fontId="7" fillId="6" borderId="80" xfId="0" applyFont="1" applyFill="1" applyBorder="1" applyAlignment="1" applyProtection="1">
      <alignment horizontal="center" shrinkToFit="1"/>
    </xf>
    <xf numFmtId="0" fontId="12" fillId="6" borderId="81" xfId="0" applyFont="1" applyFill="1" applyBorder="1" applyAlignment="1" applyProtection="1">
      <alignment horizontal="center" vertical="center" wrapText="1" shrinkToFit="1"/>
    </xf>
    <xf numFmtId="0" fontId="12" fillId="6" borderId="80" xfId="0" applyFont="1" applyFill="1" applyBorder="1" applyAlignment="1" applyProtection="1">
      <alignment horizontal="center" vertical="center" wrapText="1" shrinkToFit="1"/>
    </xf>
    <xf numFmtId="0" fontId="3" fillId="8" borderId="169" xfId="0" applyFont="1" applyFill="1" applyBorder="1" applyAlignment="1" applyProtection="1">
      <alignment horizontal="center" vertical="center" shrinkToFit="1"/>
    </xf>
    <xf numFmtId="0" fontId="3" fillId="8" borderId="20" xfId="0" applyFont="1" applyFill="1" applyBorder="1" applyAlignment="1" applyProtection="1">
      <alignment horizontal="center" vertical="center" shrinkToFit="1"/>
    </xf>
    <xf numFmtId="177" fontId="43" fillId="8" borderId="153" xfId="0" applyNumberFormat="1" applyFont="1" applyFill="1" applyBorder="1" applyAlignment="1" applyProtection="1">
      <alignment horizontal="left" shrinkToFit="1"/>
    </xf>
    <xf numFmtId="0" fontId="0" fillId="0" borderId="130" xfId="0" applyBorder="1" applyAlignment="1">
      <alignment shrinkToFit="1"/>
    </xf>
    <xf numFmtId="0" fontId="0" fillId="0" borderId="132" xfId="0" applyBorder="1" applyAlignment="1">
      <alignment shrinkToFit="1"/>
    </xf>
    <xf numFmtId="177" fontId="42" fillId="8" borderId="145" xfId="0" applyNumberFormat="1" applyFont="1" applyFill="1" applyBorder="1" applyAlignment="1" applyProtection="1">
      <alignment horizontal="center" wrapText="1"/>
    </xf>
    <xf numFmtId="177" fontId="42" fillId="8" borderId="146" xfId="0" applyNumberFormat="1" applyFont="1" applyFill="1" applyBorder="1" applyAlignment="1" applyProtection="1">
      <alignment horizontal="center" wrapText="1"/>
    </xf>
    <xf numFmtId="177" fontId="42" fillId="8" borderId="39" xfId="0" applyNumberFormat="1" applyFont="1" applyFill="1" applyBorder="1" applyAlignment="1" applyProtection="1">
      <alignment horizontal="center" wrapText="1"/>
    </xf>
    <xf numFmtId="177" fontId="42" fillId="8" borderId="38" xfId="0" applyNumberFormat="1" applyFont="1" applyFill="1" applyBorder="1" applyAlignment="1" applyProtection="1">
      <alignment horizontal="center" wrapText="1"/>
    </xf>
    <xf numFmtId="177" fontId="42" fillId="8" borderId="140" xfId="0" applyNumberFormat="1" applyFont="1" applyFill="1" applyBorder="1" applyAlignment="1" applyProtection="1">
      <alignment horizontal="center" wrapText="1"/>
    </xf>
    <xf numFmtId="177" fontId="42" fillId="8" borderId="139" xfId="0" applyNumberFormat="1" applyFont="1" applyFill="1" applyBorder="1" applyAlignment="1" applyProtection="1">
      <alignment horizontal="center" wrapText="1"/>
    </xf>
    <xf numFmtId="177" fontId="46" fillId="8" borderId="145" xfId="0" applyNumberFormat="1" applyFont="1" applyFill="1" applyBorder="1" applyAlignment="1" applyProtection="1">
      <alignment horizontal="left" wrapText="1"/>
    </xf>
    <xf numFmtId="177" fontId="46" fillId="8" borderId="146" xfId="0" applyNumberFormat="1" applyFont="1" applyFill="1" applyBorder="1" applyAlignment="1" applyProtection="1">
      <alignment horizontal="left" wrapText="1"/>
    </xf>
    <xf numFmtId="177" fontId="46" fillId="8" borderId="39" xfId="0" applyNumberFormat="1" applyFont="1" applyFill="1" applyBorder="1" applyAlignment="1" applyProtection="1">
      <alignment horizontal="left" wrapText="1"/>
    </xf>
    <xf numFmtId="177" fontId="46" fillId="8" borderId="38" xfId="0" applyNumberFormat="1" applyFont="1" applyFill="1" applyBorder="1" applyAlignment="1" applyProtection="1">
      <alignment horizontal="left" wrapText="1"/>
    </xf>
    <xf numFmtId="177" fontId="46" fillId="8" borderId="140" xfId="0" applyNumberFormat="1" applyFont="1" applyFill="1" applyBorder="1" applyAlignment="1" applyProtection="1">
      <alignment horizontal="left" wrapText="1"/>
    </xf>
    <xf numFmtId="177" fontId="46" fillId="8" borderId="139" xfId="0" applyNumberFormat="1" applyFont="1" applyFill="1" applyBorder="1" applyAlignment="1" applyProtection="1">
      <alignment horizontal="left" wrapText="1"/>
    </xf>
    <xf numFmtId="177" fontId="42" fillId="8" borderId="147" xfId="0" applyNumberFormat="1" applyFont="1" applyFill="1" applyBorder="1" applyAlignment="1" applyProtection="1">
      <alignment horizontal="center" wrapText="1"/>
    </xf>
    <xf numFmtId="177" fontId="42" fillId="8" borderId="148" xfId="0" applyNumberFormat="1" applyFont="1" applyFill="1" applyBorder="1" applyAlignment="1" applyProtection="1">
      <alignment horizontal="center" wrapText="1"/>
    </xf>
    <xf numFmtId="177" fontId="42" fillId="8" borderId="138" xfId="0" applyNumberFormat="1" applyFont="1" applyFill="1" applyBorder="1" applyAlignment="1" applyProtection="1">
      <alignment horizontal="center" wrapText="1"/>
    </xf>
    <xf numFmtId="177" fontId="43" fillId="8" borderId="149" xfId="0" applyNumberFormat="1" applyFont="1" applyFill="1" applyBorder="1" applyAlignment="1" applyProtection="1">
      <alignment horizontal="center" shrinkToFit="1"/>
    </xf>
    <xf numFmtId="177" fontId="43" fillId="8" borderId="141" xfId="0" applyNumberFormat="1" applyFont="1" applyFill="1" applyBorder="1" applyAlignment="1" applyProtection="1">
      <alignment horizontal="center" shrinkToFit="1"/>
    </xf>
    <xf numFmtId="177" fontId="43" fillId="8" borderId="150" xfId="0" applyNumberFormat="1" applyFont="1" applyFill="1" applyBorder="1" applyAlignment="1" applyProtection="1">
      <alignment horizontal="center" shrinkToFit="1"/>
    </xf>
    <xf numFmtId="180" fontId="5" fillId="0" borderId="71" xfId="0" applyNumberFormat="1" applyFont="1" applyFill="1" applyBorder="1" applyAlignment="1" applyProtection="1">
      <alignment horizontal="center" shrinkToFit="1"/>
    </xf>
    <xf numFmtId="0" fontId="3" fillId="8" borderId="127" xfId="0" applyFont="1" applyFill="1" applyBorder="1" applyAlignment="1" applyProtection="1">
      <alignment horizontal="center" vertical="center" shrinkToFit="1"/>
    </xf>
    <xf numFmtId="0" fontId="3" fillId="8" borderId="134" xfId="0" applyFont="1" applyFill="1" applyBorder="1" applyAlignment="1" applyProtection="1">
      <alignment horizontal="center" vertical="center" shrinkToFit="1"/>
    </xf>
    <xf numFmtId="0" fontId="0" fillId="7" borderId="84" xfId="0" applyFill="1" applyBorder="1" applyAlignment="1" applyProtection="1">
      <alignment horizontal="center" vertical="center" shrinkToFit="1"/>
    </xf>
    <xf numFmtId="0" fontId="0" fillId="7" borderId="85" xfId="0" applyFill="1" applyBorder="1" applyAlignment="1" applyProtection="1">
      <alignment horizontal="center" vertical="center" shrinkToFit="1"/>
    </xf>
    <xf numFmtId="0" fontId="0" fillId="7" borderId="86" xfId="0" applyFill="1" applyBorder="1" applyAlignment="1" applyProtection="1">
      <alignment horizontal="center" vertical="center" shrinkToFit="1"/>
    </xf>
    <xf numFmtId="0" fontId="1" fillId="6" borderId="120" xfId="0" applyFont="1" applyFill="1" applyBorder="1" applyAlignment="1" applyProtection="1">
      <alignment horizontal="center" vertical="center" wrapText="1"/>
    </xf>
    <xf numFmtId="0" fontId="1" fillId="6" borderId="121" xfId="0" applyFont="1" applyFill="1" applyBorder="1" applyAlignment="1" applyProtection="1">
      <alignment horizontal="center" vertical="center" wrapText="1"/>
    </xf>
    <xf numFmtId="0" fontId="27" fillId="6" borderId="121" xfId="0" applyFont="1" applyFill="1" applyBorder="1" applyAlignment="1" applyProtection="1">
      <alignment horizontal="center" vertical="center" wrapText="1"/>
    </xf>
    <xf numFmtId="0" fontId="27" fillId="6" borderId="122" xfId="0" applyFont="1" applyFill="1" applyBorder="1" applyAlignment="1" applyProtection="1">
      <alignment horizontal="center" vertical="center" wrapText="1"/>
    </xf>
    <xf numFmtId="58" fontId="40" fillId="8" borderId="131" xfId="0" applyNumberFormat="1" applyFont="1" applyFill="1" applyBorder="1" applyAlignment="1" applyProtection="1">
      <alignment horizontal="left" vertical="center" shrinkToFit="1"/>
    </xf>
    <xf numFmtId="58" fontId="40" fillId="8" borderId="130" xfId="0" applyNumberFormat="1" applyFont="1" applyFill="1" applyBorder="1" applyAlignment="1" applyProtection="1">
      <alignment horizontal="left" vertical="center" shrinkToFit="1"/>
    </xf>
    <xf numFmtId="58" fontId="40" fillId="8" borderId="133" xfId="0" applyNumberFormat="1" applyFont="1" applyFill="1" applyBorder="1" applyAlignment="1" applyProtection="1">
      <alignment horizontal="left" vertical="center" shrinkToFit="1"/>
    </xf>
    <xf numFmtId="58" fontId="41" fillId="8" borderId="125" xfId="0" applyNumberFormat="1" applyFont="1" applyFill="1" applyBorder="1" applyAlignment="1" applyProtection="1">
      <alignment horizontal="left" vertical="center" shrinkToFit="1"/>
    </xf>
    <xf numFmtId="58" fontId="41" fillId="8" borderId="117" xfId="0" applyNumberFormat="1" applyFont="1" applyFill="1" applyBorder="1" applyAlignment="1" applyProtection="1">
      <alignment horizontal="left" vertical="center" shrinkToFit="1"/>
    </xf>
    <xf numFmtId="58" fontId="41" fillId="8" borderId="135" xfId="0" applyNumberFormat="1" applyFont="1" applyFill="1" applyBorder="1" applyAlignment="1" applyProtection="1">
      <alignment horizontal="left" vertical="center" shrinkToFit="1"/>
    </xf>
    <xf numFmtId="58" fontId="41" fillId="8" borderId="142" xfId="0" applyNumberFormat="1" applyFont="1" applyFill="1" applyBorder="1" applyAlignment="1" applyProtection="1">
      <alignment horizontal="left" vertical="center" shrinkToFit="1"/>
    </xf>
    <xf numFmtId="58" fontId="41" fillId="8" borderId="141" xfId="0" applyNumberFormat="1" applyFont="1" applyFill="1" applyBorder="1" applyAlignment="1" applyProtection="1">
      <alignment horizontal="left" vertical="center" shrinkToFit="1"/>
    </xf>
    <xf numFmtId="58" fontId="41" fillId="8" borderId="144" xfId="0" applyNumberFormat="1" applyFont="1" applyFill="1" applyBorder="1" applyAlignment="1" applyProtection="1">
      <alignment horizontal="left" vertical="center" shrinkToFit="1"/>
    </xf>
    <xf numFmtId="0" fontId="0" fillId="7" borderId="87" xfId="0" applyFill="1" applyBorder="1" applyAlignment="1" applyProtection="1">
      <alignment horizontal="center" vertical="center" shrinkToFit="1"/>
    </xf>
    <xf numFmtId="0" fontId="0" fillId="7" borderId="88" xfId="0" applyFill="1" applyBorder="1" applyAlignment="1" applyProtection="1">
      <alignment horizontal="center" vertical="center" shrinkToFit="1"/>
    </xf>
    <xf numFmtId="0" fontId="27" fillId="6" borderId="123" xfId="0" applyFont="1" applyFill="1" applyBorder="1" applyAlignment="1" applyProtection="1">
      <alignment horizontal="center" vertical="center" wrapText="1"/>
    </xf>
    <xf numFmtId="0" fontId="3" fillId="6" borderId="83" xfId="0" applyFont="1" applyFill="1" applyBorder="1" applyAlignment="1" applyProtection="1">
      <alignment horizontal="center" vertical="center" shrinkToFit="1"/>
      <protection locked="0"/>
    </xf>
    <xf numFmtId="0" fontId="3" fillId="6" borderId="20" xfId="0" applyFont="1" applyFill="1" applyBorder="1" applyAlignment="1" applyProtection="1">
      <alignment horizontal="center" vertical="center" shrinkToFit="1"/>
      <protection locked="0"/>
    </xf>
    <xf numFmtId="0" fontId="3" fillId="6" borderId="60" xfId="0" applyFont="1" applyFill="1" applyBorder="1" applyAlignment="1" applyProtection="1">
      <alignment horizontal="center" vertical="center" shrinkToFit="1"/>
      <protection locked="0"/>
    </xf>
    <xf numFmtId="58" fontId="40" fillId="8" borderId="132" xfId="0" applyNumberFormat="1" applyFont="1" applyFill="1" applyBorder="1" applyAlignment="1" applyProtection="1">
      <alignment horizontal="left" vertical="center" shrinkToFit="1"/>
    </xf>
    <xf numFmtId="58" fontId="40" fillId="8" borderId="125" xfId="0" applyNumberFormat="1" applyFont="1" applyFill="1" applyBorder="1" applyAlignment="1" applyProtection="1">
      <alignment horizontal="left" vertical="center" shrinkToFit="1"/>
    </xf>
    <xf numFmtId="58" fontId="40" fillId="8" borderId="117" xfId="0" applyNumberFormat="1" applyFont="1" applyFill="1" applyBorder="1" applyAlignment="1" applyProtection="1">
      <alignment horizontal="left" vertical="center" shrinkToFit="1"/>
    </xf>
    <xf numFmtId="58" fontId="40" fillId="8" borderId="126" xfId="0" applyNumberFormat="1" applyFont="1" applyFill="1" applyBorder="1" applyAlignment="1" applyProtection="1">
      <alignment horizontal="left" vertical="center" shrinkToFit="1"/>
    </xf>
    <xf numFmtId="58" fontId="40" fillId="8" borderId="142" xfId="0" applyNumberFormat="1" applyFont="1" applyFill="1" applyBorder="1" applyAlignment="1" applyProtection="1">
      <alignment horizontal="left" vertical="center" shrinkToFit="1"/>
    </xf>
    <xf numFmtId="58" fontId="40" fillId="8" borderId="141" xfId="0" applyNumberFormat="1" applyFont="1" applyFill="1" applyBorder="1" applyAlignment="1" applyProtection="1">
      <alignment horizontal="left" vertical="center" shrinkToFit="1"/>
    </xf>
    <xf numFmtId="58" fontId="40" fillId="8" borderId="143" xfId="0" applyNumberFormat="1" applyFont="1" applyFill="1" applyBorder="1" applyAlignment="1" applyProtection="1">
      <alignment horizontal="left" vertical="center" shrinkToFit="1"/>
    </xf>
    <xf numFmtId="38" fontId="16" fillId="6" borderId="15" xfId="1" applyFont="1" applyFill="1" applyBorder="1" applyAlignment="1">
      <alignment horizontal="center" vertical="center" shrinkToFit="1"/>
    </xf>
    <xf numFmtId="38" fontId="16" fillId="6" borderId="90" xfId="1" applyFont="1" applyFill="1" applyBorder="1" applyAlignment="1">
      <alignment horizontal="center" vertical="center" shrinkToFit="1"/>
    </xf>
    <xf numFmtId="38" fontId="16" fillId="2" borderId="0" xfId="1" applyFont="1" applyFill="1" applyBorder="1" applyAlignment="1">
      <alignment horizontal="center" vertical="center" shrinkToFit="1"/>
    </xf>
    <xf numFmtId="0" fontId="18" fillId="4" borderId="15" xfId="0" applyFont="1" applyFill="1" applyBorder="1" applyAlignment="1">
      <alignment horizontal="center" vertical="center"/>
    </xf>
    <xf numFmtId="0" fontId="18" fillId="4" borderId="91" xfId="0" applyFont="1" applyFill="1" applyBorder="1" applyAlignment="1">
      <alignment horizontal="center" vertical="center"/>
    </xf>
    <xf numFmtId="179" fontId="16" fillId="0" borderId="15" xfId="0" applyNumberFormat="1" applyFont="1" applyFill="1" applyBorder="1" applyAlignment="1" applyProtection="1">
      <alignment horizontal="center" shrinkToFit="1"/>
      <protection locked="0"/>
    </xf>
    <xf numFmtId="179" fontId="16" fillId="0" borderId="91" xfId="0" applyNumberFormat="1" applyFont="1" applyFill="1" applyBorder="1" applyAlignment="1" applyProtection="1">
      <alignment horizontal="center" shrinkToFit="1"/>
      <protection locked="0"/>
    </xf>
    <xf numFmtId="179" fontId="16" fillId="0" borderId="90" xfId="0" applyNumberFormat="1" applyFont="1" applyFill="1" applyBorder="1" applyAlignment="1" applyProtection="1">
      <alignment horizontal="center" shrinkToFit="1"/>
      <protection locked="0"/>
    </xf>
    <xf numFmtId="177" fontId="16" fillId="3" borderId="37" xfId="1" applyNumberFormat="1" applyFont="1" applyFill="1" applyBorder="1" applyAlignment="1">
      <alignment horizontal="center"/>
    </xf>
    <xf numFmtId="177" fontId="16" fillId="3" borderId="0" xfId="1" applyNumberFormat="1" applyFont="1" applyFill="1" applyBorder="1" applyAlignment="1">
      <alignment horizontal="center"/>
    </xf>
    <xf numFmtId="0" fontId="34" fillId="0" borderId="12" xfId="2" applyFont="1" applyBorder="1" applyAlignment="1">
      <alignment horizontal="center" vertical="center"/>
    </xf>
    <xf numFmtId="0" fontId="34" fillId="0" borderId="15" xfId="2" applyFont="1" applyBorder="1" applyAlignment="1">
      <alignment horizontal="center" vertical="center" shrinkToFit="1"/>
    </xf>
    <xf numFmtId="0" fontId="34" fillId="0" borderId="91" xfId="2" applyFont="1" applyBorder="1" applyAlignment="1">
      <alignment horizontal="center" vertical="center" shrinkToFit="1"/>
    </xf>
    <xf numFmtId="0" fontId="33" fillId="0" borderId="0" xfId="2" applyFont="1" applyAlignment="1">
      <alignment horizontal="center" vertical="center"/>
    </xf>
    <xf numFmtId="183" fontId="34" fillId="0" borderId="0" xfId="2" applyNumberFormat="1" applyFont="1" applyAlignment="1">
      <alignment horizontal="right" vertical="center"/>
    </xf>
    <xf numFmtId="0" fontId="34" fillId="0" borderId="0" xfId="2" applyFont="1" applyAlignment="1">
      <alignment horizontal="right" vertical="center"/>
    </xf>
    <xf numFmtId="0" fontId="34" fillId="0" borderId="0" xfId="2" applyFont="1" applyAlignment="1">
      <alignment vertical="center" wrapText="1"/>
    </xf>
    <xf numFmtId="0" fontId="34" fillId="0" borderId="0" xfId="2" applyFont="1" applyAlignment="1">
      <alignment vertical="top" wrapText="1"/>
    </xf>
    <xf numFmtId="0" fontId="34" fillId="0" borderId="106" xfId="2" applyFont="1" applyBorder="1" applyAlignment="1">
      <alignment vertical="center" shrinkToFit="1"/>
    </xf>
    <xf numFmtId="0" fontId="34" fillId="0" borderId="12" xfId="2" applyFont="1" applyBorder="1" applyAlignment="1">
      <alignment horizontal="center" vertical="center" shrinkToFit="1"/>
    </xf>
    <xf numFmtId="0" fontId="34" fillId="0" borderId="94" xfId="2" applyFont="1" applyBorder="1" applyAlignment="1">
      <alignment vertical="center"/>
    </xf>
    <xf numFmtId="0" fontId="34" fillId="0" borderId="95" xfId="2" applyFont="1" applyBorder="1" applyAlignment="1">
      <alignment vertical="center"/>
    </xf>
    <xf numFmtId="0" fontId="34" fillId="0" borderId="74" xfId="2" applyFont="1" applyBorder="1" applyAlignment="1">
      <alignment vertical="center" wrapText="1" shrinkToFit="1"/>
    </xf>
    <xf numFmtId="0" fontId="34" fillId="0" borderId="75" xfId="2" applyFont="1" applyBorder="1" applyAlignment="1">
      <alignment vertical="center" wrapText="1"/>
    </xf>
    <xf numFmtId="0" fontId="34" fillId="0" borderId="37" xfId="2" applyFont="1" applyBorder="1" applyAlignment="1">
      <alignment vertical="center" wrapText="1"/>
    </xf>
    <xf numFmtId="0" fontId="34" fillId="0" borderId="50" xfId="2" applyFont="1" applyBorder="1" applyAlignment="1">
      <alignment vertical="center" wrapText="1"/>
    </xf>
    <xf numFmtId="0" fontId="34" fillId="0" borderId="51" xfId="2" applyFont="1" applyBorder="1" applyAlignment="1">
      <alignment vertical="center" wrapText="1"/>
    </xf>
    <xf numFmtId="0" fontId="34" fillId="0" borderId="105" xfId="2" applyFont="1" applyBorder="1" applyAlignment="1">
      <alignment vertical="center" wrapText="1"/>
    </xf>
    <xf numFmtId="0" fontId="34" fillId="0" borderId="49" xfId="2" applyFont="1" applyBorder="1" applyAlignment="1">
      <alignment vertical="center" wrapText="1"/>
    </xf>
    <xf numFmtId="0" fontId="34" fillId="0" borderId="0" xfId="2" applyFont="1" applyBorder="1" applyAlignment="1">
      <alignment vertical="center" shrinkToFit="1"/>
    </xf>
    <xf numFmtId="0" fontId="34" fillId="0" borderId="106" xfId="2" applyFont="1" applyBorder="1" applyAlignment="1">
      <alignment vertical="center" wrapText="1" shrinkToFit="1"/>
    </xf>
    <xf numFmtId="0" fontId="34" fillId="0" borderId="106" xfId="2" applyFont="1" applyBorder="1" applyAlignment="1">
      <alignment vertical="center" wrapText="1"/>
    </xf>
    <xf numFmtId="0" fontId="31" fillId="0" borderId="0" xfId="0" applyFont="1">
      <alignment vertical="center"/>
    </xf>
    <xf numFmtId="0" fontId="52" fillId="8" borderId="0" xfId="0" applyFont="1" applyFill="1">
      <alignment vertical="center"/>
    </xf>
    <xf numFmtId="0" fontId="0" fillId="8" borderId="0" xfId="0" applyFill="1">
      <alignment vertical="center"/>
    </xf>
    <xf numFmtId="182" fontId="0" fillId="8" borderId="0" xfId="0" applyNumberFormat="1" applyFill="1">
      <alignment vertical="center"/>
    </xf>
    <xf numFmtId="0" fontId="31" fillId="8" borderId="0" xfId="0" applyFont="1" applyFill="1">
      <alignment vertical="center"/>
    </xf>
  </cellXfs>
  <cellStyles count="4">
    <cellStyle name="桁区切り" xfId="1" builtinId="6"/>
    <cellStyle name="桁区切り 2" xfId="3"/>
    <cellStyle name="標準" xfId="0" builtinId="0"/>
    <cellStyle name="標準 2" xfId="2"/>
  </cellStyles>
  <dxfs count="3">
    <dxf>
      <fill>
        <patternFill>
          <bgColor indexed="14"/>
        </patternFill>
      </fill>
    </dxf>
    <dxf>
      <fill>
        <patternFill patternType="none">
          <bgColor indexed="65"/>
        </patternFill>
      </fill>
    </dxf>
    <dxf>
      <fill>
        <patternFill>
          <bgColor indexed="10"/>
        </patternFill>
      </fill>
    </dxf>
  </dxfs>
  <tableStyles count="0" defaultTableStyle="TableStyleMedium9" defaultPivotStyle="PivotStyleLight16"/>
  <colors>
    <mruColors>
      <color rgb="FF99FF66"/>
      <color rgb="FF66FF33"/>
      <color rgb="FF33CC33"/>
      <color rgb="FF99FF33"/>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152400</xdr:colOff>
      <xdr:row>37</xdr:row>
      <xdr:rowOff>85725</xdr:rowOff>
    </xdr:from>
    <xdr:to>
      <xdr:col>12</xdr:col>
      <xdr:colOff>57150</xdr:colOff>
      <xdr:row>39</xdr:row>
      <xdr:rowOff>95250</xdr:rowOff>
    </xdr:to>
    <xdr:sp macro="" textlink="">
      <xdr:nvSpPr>
        <xdr:cNvPr id="2049" name="AutoShape 1"/>
        <xdr:cNvSpPr>
          <a:spLocks noChangeArrowheads="1"/>
        </xdr:cNvSpPr>
      </xdr:nvSpPr>
      <xdr:spPr bwMode="auto">
        <a:xfrm>
          <a:off x="1628775" y="6486525"/>
          <a:ext cx="1971675" cy="352425"/>
        </a:xfrm>
        <a:prstGeom prst="wedgeRectCallout">
          <a:avLst>
            <a:gd name="adj1" fmla="val -28032"/>
            <a:gd name="adj2" fmla="val 79032"/>
          </a:avLst>
        </a:prstGeom>
        <a:solidFill>
          <a:srgbClr val="FFFF99"/>
        </a:solidFill>
        <a:ln w="9525">
          <a:solidFill>
            <a:srgbClr val="000000"/>
          </a:solidFill>
          <a:miter lim="800000"/>
          <a:headEnd/>
          <a:tailEnd/>
        </a:ln>
      </xdr:spPr>
      <xdr:txBody>
        <a:bodyPr vertOverflow="clip" wrap="square" lIns="27432" tIns="18288" rIns="0" bIns="0" anchor="t" upright="1"/>
        <a:lstStyle/>
        <a:p>
          <a:pPr algn="l" rtl="1">
            <a:defRPr sz="1000"/>
          </a:pPr>
          <a:r>
            <a:rPr lang="ja-JP" altLang="en-US" sz="1000" b="0" i="0" strike="noStrike">
              <a:solidFill>
                <a:srgbClr val="000000"/>
              </a:solidFill>
              <a:latin typeface="ＭＳ 明朝"/>
              <a:ea typeface="ＭＳ 明朝"/>
            </a:rPr>
            <a:t>「自動車等」の「</a:t>
          </a:r>
          <a:r>
            <a:rPr lang="ja-JP" altLang="en-US" sz="1000" b="0" i="0" strike="noStrike">
              <a:solidFill>
                <a:srgbClr val="FF0000"/>
              </a:solidFill>
              <a:latin typeface="ＭＳ 明朝"/>
              <a:ea typeface="ＭＳ 明朝"/>
            </a:rPr>
            <a:t>使用距離</a:t>
          </a:r>
          <a:r>
            <a:rPr lang="ja-JP" altLang="en-US" sz="1000" b="0" i="0" strike="noStrike">
              <a:solidFill>
                <a:srgbClr val="000000"/>
              </a:solidFill>
              <a:latin typeface="ＭＳ 明朝"/>
              <a:ea typeface="ＭＳ 明朝"/>
            </a:rPr>
            <a:t>」を入力</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209550</xdr:colOff>
      <xdr:row>25</xdr:row>
      <xdr:rowOff>28575</xdr:rowOff>
    </xdr:from>
    <xdr:to>
      <xdr:col>5</xdr:col>
      <xdr:colOff>419100</xdr:colOff>
      <xdr:row>26</xdr:row>
      <xdr:rowOff>9525</xdr:rowOff>
    </xdr:to>
    <xdr:sp macro="" textlink="">
      <xdr:nvSpPr>
        <xdr:cNvPr id="2" name="Oval 1"/>
        <xdr:cNvSpPr>
          <a:spLocks noChangeArrowheads="1"/>
        </xdr:cNvSpPr>
      </xdr:nvSpPr>
      <xdr:spPr bwMode="auto">
        <a:xfrm>
          <a:off x="4352925" y="6200775"/>
          <a:ext cx="209550" cy="209550"/>
        </a:xfrm>
        <a:prstGeom prst="ellipse">
          <a:avLst/>
        </a:prstGeom>
        <a:noFill/>
        <a:ln w="9525">
          <a:solidFill>
            <a:srgbClr val="000000"/>
          </a:solidFill>
          <a:round/>
          <a:headEnd/>
          <a:tailEnd/>
        </a:ln>
      </xdr:spPr>
    </xdr:sp>
    <xdr:clientData/>
  </xdr:twoCellAnchor>
  <xdr:twoCellAnchor>
    <xdr:from>
      <xdr:col>5</xdr:col>
      <xdr:colOff>219075</xdr:colOff>
      <xdr:row>26</xdr:row>
      <xdr:rowOff>0</xdr:rowOff>
    </xdr:from>
    <xdr:to>
      <xdr:col>5</xdr:col>
      <xdr:colOff>400050</xdr:colOff>
      <xdr:row>27</xdr:row>
      <xdr:rowOff>0</xdr:rowOff>
    </xdr:to>
    <xdr:sp macro="" textlink="">
      <xdr:nvSpPr>
        <xdr:cNvPr id="3" name="Oval 10"/>
        <xdr:cNvSpPr>
          <a:spLocks noChangeArrowheads="1"/>
        </xdr:cNvSpPr>
      </xdr:nvSpPr>
      <xdr:spPr bwMode="auto">
        <a:xfrm>
          <a:off x="4362450" y="6400800"/>
          <a:ext cx="180975" cy="228600"/>
        </a:xfrm>
        <a:prstGeom prst="ellipse">
          <a:avLst/>
        </a:prstGeom>
        <a:noFill/>
        <a:ln w="9525">
          <a:solidFill>
            <a:srgbClr val="000000"/>
          </a:solidFill>
          <a:round/>
          <a:headEnd/>
          <a:tailEnd/>
        </a:ln>
      </xdr:spPr>
    </xdr:sp>
    <xdr:clientData/>
  </xdr:twoCellAnchor>
  <xdr:twoCellAnchor>
    <xdr:from>
      <xdr:col>5</xdr:col>
      <xdr:colOff>619125</xdr:colOff>
      <xdr:row>28</xdr:row>
      <xdr:rowOff>0</xdr:rowOff>
    </xdr:from>
    <xdr:to>
      <xdr:col>5</xdr:col>
      <xdr:colOff>847725</xdr:colOff>
      <xdr:row>29</xdr:row>
      <xdr:rowOff>0</xdr:rowOff>
    </xdr:to>
    <xdr:sp macro="" textlink="">
      <xdr:nvSpPr>
        <xdr:cNvPr id="4" name="Oval 11"/>
        <xdr:cNvSpPr>
          <a:spLocks noChangeArrowheads="1"/>
        </xdr:cNvSpPr>
      </xdr:nvSpPr>
      <xdr:spPr bwMode="auto">
        <a:xfrm>
          <a:off x="4762500" y="6858000"/>
          <a:ext cx="228600" cy="228600"/>
        </a:xfrm>
        <a:prstGeom prst="ellipse">
          <a:avLst/>
        </a:prstGeom>
        <a:noFill/>
        <a:ln w="9525">
          <a:solidFill>
            <a:srgbClr val="000000"/>
          </a:solidFill>
          <a:round/>
          <a:headEnd/>
          <a:tailEnd/>
        </a:ln>
      </xdr:spPr>
    </xdr:sp>
    <xdr:clientData/>
  </xdr:twoCellAnchor>
  <xdr:twoCellAnchor>
    <xdr:from>
      <xdr:col>5</xdr:col>
      <xdr:colOff>219075</xdr:colOff>
      <xdr:row>29</xdr:row>
      <xdr:rowOff>19050</xdr:rowOff>
    </xdr:from>
    <xdr:to>
      <xdr:col>5</xdr:col>
      <xdr:colOff>409575</xdr:colOff>
      <xdr:row>30</xdr:row>
      <xdr:rowOff>19050</xdr:rowOff>
    </xdr:to>
    <xdr:sp macro="" textlink="">
      <xdr:nvSpPr>
        <xdr:cNvPr id="5" name="Oval 12"/>
        <xdr:cNvSpPr>
          <a:spLocks noChangeArrowheads="1"/>
        </xdr:cNvSpPr>
      </xdr:nvSpPr>
      <xdr:spPr bwMode="auto">
        <a:xfrm>
          <a:off x="4362450" y="7105650"/>
          <a:ext cx="190500" cy="228600"/>
        </a:xfrm>
        <a:prstGeom prst="ellipse">
          <a:avLst/>
        </a:prstGeom>
        <a:noFill/>
        <a:ln w="9525">
          <a:solidFill>
            <a:srgbClr val="000000"/>
          </a:solidFill>
          <a:round/>
          <a:headEnd/>
          <a:tailEnd/>
        </a:ln>
      </xdr:spPr>
    </xdr:sp>
    <xdr:clientData/>
  </xdr:twoCellAnchor>
  <xdr:twoCellAnchor>
    <xdr:from>
      <xdr:col>5</xdr:col>
      <xdr:colOff>209550</xdr:colOff>
      <xdr:row>30</xdr:row>
      <xdr:rowOff>9525</xdr:rowOff>
    </xdr:from>
    <xdr:to>
      <xdr:col>5</xdr:col>
      <xdr:colOff>381000</xdr:colOff>
      <xdr:row>31</xdr:row>
      <xdr:rowOff>0</xdr:rowOff>
    </xdr:to>
    <xdr:sp macro="" textlink="">
      <xdr:nvSpPr>
        <xdr:cNvPr id="6" name="Oval 13"/>
        <xdr:cNvSpPr>
          <a:spLocks noChangeArrowheads="1"/>
        </xdr:cNvSpPr>
      </xdr:nvSpPr>
      <xdr:spPr bwMode="auto">
        <a:xfrm>
          <a:off x="4352925" y="7324725"/>
          <a:ext cx="171450" cy="219075"/>
        </a:xfrm>
        <a:prstGeom prst="ellipse">
          <a:avLst/>
        </a:prstGeom>
        <a:noFill/>
        <a:ln w="9525">
          <a:solidFill>
            <a:srgbClr val="000000"/>
          </a:solidFill>
          <a:round/>
          <a:headEnd/>
          <a:tailEnd/>
        </a:ln>
      </xdr:spPr>
    </xdr:sp>
    <xdr:clientData/>
  </xdr:twoCellAnchor>
  <xdr:twoCellAnchor>
    <xdr:from>
      <xdr:col>5</xdr:col>
      <xdr:colOff>228600</xdr:colOff>
      <xdr:row>31</xdr:row>
      <xdr:rowOff>28575</xdr:rowOff>
    </xdr:from>
    <xdr:to>
      <xdr:col>5</xdr:col>
      <xdr:colOff>419100</xdr:colOff>
      <xdr:row>32</xdr:row>
      <xdr:rowOff>9525</xdr:rowOff>
    </xdr:to>
    <xdr:sp macro="" textlink="">
      <xdr:nvSpPr>
        <xdr:cNvPr id="7" name="Oval 14"/>
        <xdr:cNvSpPr>
          <a:spLocks noChangeArrowheads="1"/>
        </xdr:cNvSpPr>
      </xdr:nvSpPr>
      <xdr:spPr bwMode="auto">
        <a:xfrm>
          <a:off x="4371975" y="7572375"/>
          <a:ext cx="190500" cy="209550"/>
        </a:xfrm>
        <a:prstGeom prst="ellipse">
          <a:avLst/>
        </a:prstGeom>
        <a:noFill/>
        <a:ln w="9525">
          <a:solidFill>
            <a:srgbClr val="000000"/>
          </a:solidFill>
          <a:round/>
          <a:headEnd/>
          <a:tailEnd/>
        </a:ln>
      </xdr:spPr>
    </xdr:sp>
    <xdr:clientData/>
  </xdr:twoCellAnchor>
  <xdr:twoCellAnchor>
    <xdr:from>
      <xdr:col>5</xdr:col>
      <xdr:colOff>200025</xdr:colOff>
      <xdr:row>32</xdr:row>
      <xdr:rowOff>9525</xdr:rowOff>
    </xdr:from>
    <xdr:to>
      <xdr:col>5</xdr:col>
      <xdr:colOff>409575</xdr:colOff>
      <xdr:row>33</xdr:row>
      <xdr:rowOff>0</xdr:rowOff>
    </xdr:to>
    <xdr:sp macro="" textlink="">
      <xdr:nvSpPr>
        <xdr:cNvPr id="8" name="Oval 15"/>
        <xdr:cNvSpPr>
          <a:spLocks noChangeArrowheads="1"/>
        </xdr:cNvSpPr>
      </xdr:nvSpPr>
      <xdr:spPr bwMode="auto">
        <a:xfrm>
          <a:off x="4343400" y="7781925"/>
          <a:ext cx="209550" cy="219075"/>
        </a:xfrm>
        <a:prstGeom prst="ellipse">
          <a:avLst/>
        </a:prstGeom>
        <a:noFill/>
        <a:ln w="9525">
          <a:solidFill>
            <a:srgbClr val="000000"/>
          </a:solidFill>
          <a:round/>
          <a:headEnd/>
          <a:tailEnd/>
        </a:ln>
      </xdr:spPr>
    </xdr:sp>
    <xdr:clientData/>
  </xdr:twoCellAnchor>
  <xdr:twoCellAnchor>
    <xdr:from>
      <xdr:col>5</xdr:col>
      <xdr:colOff>228600</xdr:colOff>
      <xdr:row>27</xdr:row>
      <xdr:rowOff>0</xdr:rowOff>
    </xdr:from>
    <xdr:to>
      <xdr:col>5</xdr:col>
      <xdr:colOff>419100</xdr:colOff>
      <xdr:row>27</xdr:row>
      <xdr:rowOff>219075</xdr:rowOff>
    </xdr:to>
    <xdr:sp macro="" textlink="">
      <xdr:nvSpPr>
        <xdr:cNvPr id="9" name="Oval 16"/>
        <xdr:cNvSpPr>
          <a:spLocks noChangeArrowheads="1"/>
        </xdr:cNvSpPr>
      </xdr:nvSpPr>
      <xdr:spPr bwMode="auto">
        <a:xfrm>
          <a:off x="4371975" y="6629400"/>
          <a:ext cx="190500" cy="219075"/>
        </a:xfrm>
        <a:prstGeom prst="ellipse">
          <a:avLst/>
        </a:prstGeom>
        <a:noFill/>
        <a:ln w="9525">
          <a:solidFill>
            <a:srgbClr val="000000"/>
          </a:solidFill>
          <a:round/>
          <a:headEnd/>
          <a:tailEnd/>
        </a:ln>
      </xdr:spPr>
    </xdr:sp>
    <xdr:clientData/>
  </xdr:twoCellAnchor>
  <xdr:twoCellAnchor>
    <xdr:from>
      <xdr:col>5</xdr:col>
      <xdr:colOff>619125</xdr:colOff>
      <xdr:row>33</xdr:row>
      <xdr:rowOff>28575</xdr:rowOff>
    </xdr:from>
    <xdr:to>
      <xdr:col>5</xdr:col>
      <xdr:colOff>847725</xdr:colOff>
      <xdr:row>34</xdr:row>
      <xdr:rowOff>28575</xdr:rowOff>
    </xdr:to>
    <xdr:sp macro="" textlink="">
      <xdr:nvSpPr>
        <xdr:cNvPr id="10" name="Oval 17"/>
        <xdr:cNvSpPr>
          <a:spLocks noChangeArrowheads="1"/>
        </xdr:cNvSpPr>
      </xdr:nvSpPr>
      <xdr:spPr bwMode="auto">
        <a:xfrm>
          <a:off x="4762500" y="8029575"/>
          <a:ext cx="228600" cy="228600"/>
        </a:xfrm>
        <a:prstGeom prst="ellipse">
          <a:avLst/>
        </a:prstGeom>
        <a:noFill/>
        <a:ln w="9525">
          <a:solidFill>
            <a:srgbClr val="000000"/>
          </a:solidFill>
          <a:round/>
          <a:headEnd/>
          <a:tailEnd/>
        </a:ln>
      </xdr:spPr>
    </xdr:sp>
    <xdr:clientData/>
  </xdr:twoCellAnchor>
  <xdr:twoCellAnchor>
    <xdr:from>
      <xdr:col>5</xdr:col>
      <xdr:colOff>228600</xdr:colOff>
      <xdr:row>37</xdr:row>
      <xdr:rowOff>47625</xdr:rowOff>
    </xdr:from>
    <xdr:to>
      <xdr:col>5</xdr:col>
      <xdr:colOff>428625</xdr:colOff>
      <xdr:row>38</xdr:row>
      <xdr:rowOff>9525</xdr:rowOff>
    </xdr:to>
    <xdr:sp macro="" textlink="">
      <xdr:nvSpPr>
        <xdr:cNvPr id="11" name="Oval 19"/>
        <xdr:cNvSpPr>
          <a:spLocks noChangeArrowheads="1"/>
        </xdr:cNvSpPr>
      </xdr:nvSpPr>
      <xdr:spPr bwMode="auto">
        <a:xfrm>
          <a:off x="4371975" y="8963025"/>
          <a:ext cx="200025" cy="190500"/>
        </a:xfrm>
        <a:prstGeom prst="ellipse">
          <a:avLst/>
        </a:prstGeom>
        <a:noFill/>
        <a:ln w="9525">
          <a:solidFill>
            <a:srgbClr val="000000"/>
          </a:solidFill>
          <a:round/>
          <a:headEnd/>
          <a:tailEnd/>
        </a:ln>
      </xdr:spPr>
    </xdr:sp>
    <xdr:clientData/>
  </xdr:twoCellAnchor>
  <xdr:twoCellAnchor>
    <xdr:from>
      <xdr:col>5</xdr:col>
      <xdr:colOff>200025</xdr:colOff>
      <xdr:row>35</xdr:row>
      <xdr:rowOff>28575</xdr:rowOff>
    </xdr:from>
    <xdr:to>
      <xdr:col>5</xdr:col>
      <xdr:colOff>428625</xdr:colOff>
      <xdr:row>36</xdr:row>
      <xdr:rowOff>0</xdr:rowOff>
    </xdr:to>
    <xdr:sp macro="" textlink="">
      <xdr:nvSpPr>
        <xdr:cNvPr id="12" name="Oval 20"/>
        <xdr:cNvSpPr>
          <a:spLocks noChangeArrowheads="1"/>
        </xdr:cNvSpPr>
      </xdr:nvSpPr>
      <xdr:spPr bwMode="auto">
        <a:xfrm>
          <a:off x="4343400" y="8486775"/>
          <a:ext cx="228600" cy="200025"/>
        </a:xfrm>
        <a:prstGeom prst="ellipse">
          <a:avLst/>
        </a:prstGeom>
        <a:noFill/>
        <a:ln w="9525">
          <a:solidFill>
            <a:srgbClr val="000000"/>
          </a:solidFill>
          <a:round/>
          <a:headEnd/>
          <a:tailEnd/>
        </a:ln>
      </xdr:spPr>
    </xdr:sp>
    <xdr:clientData/>
  </xdr:twoCellAnchor>
  <xdr:twoCellAnchor>
    <xdr:from>
      <xdr:col>6</xdr:col>
      <xdr:colOff>133350</xdr:colOff>
      <xdr:row>41</xdr:row>
      <xdr:rowOff>161925</xdr:rowOff>
    </xdr:from>
    <xdr:to>
      <xdr:col>6</xdr:col>
      <xdr:colOff>333375</xdr:colOff>
      <xdr:row>43</xdr:row>
      <xdr:rowOff>28575</xdr:rowOff>
    </xdr:to>
    <xdr:sp macro="" textlink="">
      <xdr:nvSpPr>
        <xdr:cNvPr id="13" name="Oval 21"/>
        <xdr:cNvSpPr>
          <a:spLocks noChangeArrowheads="1"/>
        </xdr:cNvSpPr>
      </xdr:nvSpPr>
      <xdr:spPr bwMode="auto">
        <a:xfrm>
          <a:off x="5314950" y="9934575"/>
          <a:ext cx="200025" cy="209550"/>
        </a:xfrm>
        <a:prstGeom prst="ellips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133350</xdr:colOff>
      <xdr:row>41</xdr:row>
      <xdr:rowOff>161925</xdr:rowOff>
    </xdr:from>
    <xdr:to>
      <xdr:col>6</xdr:col>
      <xdr:colOff>333375</xdr:colOff>
      <xdr:row>43</xdr:row>
      <xdr:rowOff>28575</xdr:rowOff>
    </xdr:to>
    <xdr:sp macro="" textlink="">
      <xdr:nvSpPr>
        <xdr:cNvPr id="2" name="Oval 12"/>
        <xdr:cNvSpPr>
          <a:spLocks noChangeArrowheads="1"/>
        </xdr:cNvSpPr>
      </xdr:nvSpPr>
      <xdr:spPr bwMode="auto">
        <a:xfrm>
          <a:off x="5610225" y="9810750"/>
          <a:ext cx="200025" cy="209550"/>
        </a:xfrm>
        <a:prstGeom prst="ellips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enableFormatConditionsCalculation="0">
    <tabColor indexed="45"/>
  </sheetPr>
  <dimension ref="A1:U54"/>
  <sheetViews>
    <sheetView showGridLines="0" tabSelected="1" topLeftCell="A7" workbookViewId="0">
      <selection activeCell="A28" sqref="A28"/>
    </sheetView>
  </sheetViews>
  <sheetFormatPr defaultRowHeight="13.5"/>
  <cols>
    <col min="1" max="1" width="9.625" style="151" customWidth="1"/>
    <col min="2" max="2" width="12.5" customWidth="1"/>
    <col min="3" max="7" width="7.75" customWidth="1"/>
    <col min="8" max="8" width="5.875" customWidth="1"/>
    <col min="9" max="9" width="4.5" customWidth="1"/>
    <col min="11" max="11" width="6.5" customWidth="1"/>
    <col min="12" max="13" width="7" customWidth="1"/>
    <col min="14" max="14" width="6.75" customWidth="1"/>
    <col min="15" max="16" width="5.875" customWidth="1"/>
    <col min="17" max="17" width="6.375" customWidth="1"/>
    <col min="18" max="18" width="3.5" customWidth="1"/>
    <col min="19" max="19" width="3.25" customWidth="1"/>
    <col min="22" max="22" width="2.75" customWidth="1"/>
    <col min="25" max="25" width="3.625" customWidth="1"/>
    <col min="28" max="28" width="2.625" customWidth="1"/>
    <col min="38" max="50" width="4" customWidth="1"/>
  </cols>
  <sheetData>
    <row r="1" spans="1:21">
      <c r="D1" s="323">
        <v>41484</v>
      </c>
    </row>
    <row r="2" spans="1:21" ht="24.75" thickBot="1">
      <c r="B2" s="321" t="s">
        <v>31</v>
      </c>
      <c r="C2" s="315"/>
      <c r="D2" s="316"/>
      <c r="H2" s="43"/>
      <c r="I2" s="43"/>
      <c r="J2" s="43"/>
      <c r="K2" s="43"/>
      <c r="L2" s="43"/>
      <c r="M2" s="43"/>
      <c r="N2" s="43"/>
    </row>
    <row r="3" spans="1:21" ht="20.25" thickTop="1" thickBot="1">
      <c r="B3" s="317"/>
      <c r="C3" s="322" t="s">
        <v>32</v>
      </c>
      <c r="D3" s="318"/>
      <c r="H3" s="336"/>
      <c r="I3" s="337" t="s">
        <v>43</v>
      </c>
      <c r="J3" s="338"/>
      <c r="K3" s="338"/>
      <c r="L3" s="338"/>
      <c r="M3" s="338"/>
      <c r="N3" s="339"/>
    </row>
    <row r="4" spans="1:21" ht="19.5" thickTop="1">
      <c r="B4" s="317"/>
      <c r="C4" s="322" t="s">
        <v>33</v>
      </c>
      <c r="D4" s="318"/>
      <c r="H4" s="43"/>
      <c r="I4" s="43"/>
      <c r="J4" s="43"/>
      <c r="K4" s="43"/>
      <c r="L4" s="43"/>
      <c r="M4" s="43"/>
      <c r="N4" s="43"/>
    </row>
    <row r="5" spans="1:21" ht="14.25">
      <c r="B5" s="319"/>
      <c r="C5" s="340" t="s">
        <v>34</v>
      </c>
      <c r="D5" s="320"/>
    </row>
    <row r="6" spans="1:21">
      <c r="B6" t="s">
        <v>35</v>
      </c>
    </row>
    <row r="7" spans="1:21">
      <c r="B7" t="s">
        <v>36</v>
      </c>
    </row>
    <row r="8" spans="1:21">
      <c r="C8" s="163" t="s">
        <v>172</v>
      </c>
    </row>
    <row r="9" spans="1:21">
      <c r="C9" s="163"/>
    </row>
    <row r="10" spans="1:21">
      <c r="B10" t="s">
        <v>37</v>
      </c>
    </row>
    <row r="11" spans="1:21">
      <c r="B11" t="s">
        <v>38</v>
      </c>
    </row>
    <row r="14" spans="1:21" ht="21">
      <c r="A14" s="439" t="s">
        <v>174</v>
      </c>
      <c r="B14" s="440"/>
      <c r="C14" s="440"/>
      <c r="D14" s="440"/>
      <c r="E14" s="440"/>
      <c r="F14" s="440"/>
      <c r="G14" s="440"/>
      <c r="H14" s="440"/>
      <c r="I14" s="440"/>
      <c r="J14" s="440"/>
      <c r="K14" s="440"/>
      <c r="L14" s="440"/>
      <c r="M14" s="440"/>
      <c r="N14" s="440"/>
      <c r="O14" s="440"/>
      <c r="P14" s="440"/>
      <c r="Q14" s="440"/>
      <c r="R14" s="440"/>
      <c r="S14" s="440"/>
      <c r="T14" s="440"/>
      <c r="U14" s="440"/>
    </row>
    <row r="15" spans="1:21">
      <c r="A15" s="441"/>
      <c r="B15" s="440"/>
      <c r="C15" s="440"/>
      <c r="D15" s="440"/>
      <c r="E15" s="440"/>
      <c r="F15" s="440"/>
      <c r="G15" s="440"/>
      <c r="H15" s="440"/>
      <c r="I15" s="440"/>
      <c r="J15" s="442" t="s">
        <v>175</v>
      </c>
      <c r="K15" s="440"/>
      <c r="L15" s="440"/>
      <c r="M15" s="440"/>
      <c r="N15" s="440"/>
      <c r="O15" s="440"/>
      <c r="P15" s="440"/>
      <c r="Q15" s="440"/>
      <c r="R15" s="440"/>
      <c r="S15" s="440"/>
      <c r="T15" s="440"/>
      <c r="U15" s="440"/>
    </row>
    <row r="16" spans="1:21">
      <c r="D16" s="440" t="s">
        <v>176</v>
      </c>
      <c r="E16" s="440"/>
      <c r="F16" s="440"/>
      <c r="G16" s="440"/>
      <c r="H16" s="440"/>
      <c r="I16" s="440"/>
      <c r="J16" s="438"/>
    </row>
    <row r="17" spans="1:13">
      <c r="A17" s="164" t="s">
        <v>44</v>
      </c>
    </row>
    <row r="19" spans="1:13">
      <c r="A19" s="151">
        <v>39295</v>
      </c>
      <c r="B19" t="s">
        <v>41</v>
      </c>
    </row>
    <row r="20" spans="1:13">
      <c r="B20" t="s">
        <v>39</v>
      </c>
    </row>
    <row r="21" spans="1:13">
      <c r="A21" s="151">
        <v>39536</v>
      </c>
      <c r="B21" t="s">
        <v>40</v>
      </c>
      <c r="G21" s="163"/>
    </row>
    <row r="22" spans="1:13">
      <c r="A22" s="151">
        <v>40287</v>
      </c>
      <c r="B22" t="s">
        <v>113</v>
      </c>
    </row>
    <row r="23" spans="1:13">
      <c r="A23" s="151">
        <v>40289</v>
      </c>
      <c r="B23" t="s">
        <v>115</v>
      </c>
    </row>
    <row r="24" spans="1:13">
      <c r="A24" s="151">
        <v>40929</v>
      </c>
      <c r="B24" t="s">
        <v>137</v>
      </c>
    </row>
    <row r="25" spans="1:13">
      <c r="A25" s="151">
        <v>40950</v>
      </c>
      <c r="B25" t="s">
        <v>145</v>
      </c>
    </row>
    <row r="26" spans="1:13">
      <c r="A26" s="151">
        <v>41053</v>
      </c>
      <c r="B26" t="s">
        <v>157</v>
      </c>
    </row>
    <row r="27" spans="1:13">
      <c r="A27" s="151">
        <v>41481</v>
      </c>
      <c r="B27" t="s">
        <v>164</v>
      </c>
    </row>
    <row r="31" spans="1:13" ht="14.25" thickBot="1"/>
    <row r="32" spans="1:13" ht="5.25" customHeight="1">
      <c r="C32" s="301"/>
      <c r="D32" s="301"/>
      <c r="E32" s="301"/>
      <c r="F32" s="301"/>
      <c r="G32" s="301"/>
      <c r="H32" s="301"/>
      <c r="I32" s="301"/>
      <c r="J32" s="301"/>
      <c r="K32" s="301"/>
      <c r="L32" s="301"/>
      <c r="M32" s="301"/>
    </row>
    <row r="33" spans="1:16" ht="18.75">
      <c r="C33" s="335" t="s">
        <v>170</v>
      </c>
      <c r="D33" s="302"/>
      <c r="E33" s="302"/>
      <c r="F33" s="302"/>
      <c r="G33" s="302"/>
      <c r="H33" s="302"/>
      <c r="I33" s="302"/>
      <c r="J33" s="302"/>
      <c r="K33" s="302"/>
      <c r="L33" s="302"/>
      <c r="M33" s="302"/>
    </row>
    <row r="34" spans="1:16" ht="8.25" customHeight="1" thickBot="1">
      <c r="C34" s="303"/>
      <c r="D34" s="303"/>
      <c r="E34" s="303"/>
      <c r="F34" s="303"/>
      <c r="G34" s="303"/>
      <c r="H34" s="303"/>
      <c r="I34" s="303"/>
      <c r="J34" s="303"/>
      <c r="K34" s="303"/>
      <c r="L34" s="303"/>
      <c r="M34" s="303"/>
    </row>
    <row r="38" spans="1:16" ht="14.25" thickBot="1">
      <c r="A38" s="151" t="s">
        <v>165</v>
      </c>
      <c r="B38" s="334" t="s">
        <v>166</v>
      </c>
      <c r="D38" s="333" t="s">
        <v>167</v>
      </c>
      <c r="J38" s="333" t="s">
        <v>169</v>
      </c>
    </row>
    <row r="39" spans="1:16">
      <c r="B39" s="73"/>
      <c r="C39" s="344" t="s">
        <v>0</v>
      </c>
      <c r="D39" s="345"/>
      <c r="E39" s="345"/>
      <c r="F39" s="345"/>
      <c r="G39" s="345"/>
      <c r="H39" s="345"/>
      <c r="I39" s="345"/>
      <c r="J39" s="346"/>
      <c r="K39" s="347" t="s">
        <v>1</v>
      </c>
      <c r="L39" s="348"/>
      <c r="M39" s="347" t="s">
        <v>2</v>
      </c>
      <c r="N39" s="348"/>
      <c r="O39" s="349" t="s">
        <v>156</v>
      </c>
      <c r="P39" s="350"/>
    </row>
    <row r="40" spans="1:16" ht="23.25" thickBot="1">
      <c r="B40" s="152" t="s">
        <v>32</v>
      </c>
      <c r="C40" s="259" t="s">
        <v>25</v>
      </c>
      <c r="D40" s="260" t="s">
        <v>17</v>
      </c>
      <c r="E40" s="285" t="s">
        <v>18</v>
      </c>
      <c r="F40" s="260" t="s">
        <v>19</v>
      </c>
      <c r="G40" s="260" t="s">
        <v>20</v>
      </c>
      <c r="H40" s="285" t="s">
        <v>14</v>
      </c>
      <c r="I40" s="286" t="s">
        <v>13</v>
      </c>
      <c r="J40" s="287" t="s">
        <v>0</v>
      </c>
      <c r="K40" s="261" t="s">
        <v>4</v>
      </c>
      <c r="L40" s="262" t="s">
        <v>1</v>
      </c>
      <c r="M40" s="289" t="s">
        <v>3</v>
      </c>
      <c r="N40" s="262" t="s">
        <v>2</v>
      </c>
      <c r="O40" s="263" t="s">
        <v>111</v>
      </c>
      <c r="P40" s="264" t="s">
        <v>112</v>
      </c>
    </row>
    <row r="41" spans="1:16" ht="14.25" thickTop="1">
      <c r="B41" s="351" t="s">
        <v>119</v>
      </c>
      <c r="C41" s="309" t="s">
        <v>160</v>
      </c>
      <c r="D41" s="314" t="s">
        <v>160</v>
      </c>
      <c r="E41" s="290" t="s">
        <v>123</v>
      </c>
      <c r="F41" s="284"/>
      <c r="G41" s="310" t="s">
        <v>160</v>
      </c>
      <c r="H41" s="353" t="s">
        <v>123</v>
      </c>
      <c r="I41" s="354"/>
      <c r="J41" s="355"/>
      <c r="K41" s="356" t="s">
        <v>126</v>
      </c>
      <c r="L41" s="357"/>
      <c r="M41" s="288" t="s">
        <v>123</v>
      </c>
      <c r="N41" s="277"/>
      <c r="O41" s="362" t="s">
        <v>158</v>
      </c>
      <c r="P41" s="363"/>
    </row>
    <row r="42" spans="1:16">
      <c r="B42" s="352"/>
      <c r="C42" s="311" t="s">
        <v>161</v>
      </c>
      <c r="D42" s="312" t="s">
        <v>161</v>
      </c>
      <c r="E42" s="312" t="s">
        <v>161</v>
      </c>
      <c r="F42" s="312" t="s">
        <v>161</v>
      </c>
      <c r="G42" s="313" t="s">
        <v>161</v>
      </c>
      <c r="H42" s="278"/>
      <c r="I42" s="368" t="s">
        <v>124</v>
      </c>
      <c r="J42" s="369"/>
      <c r="K42" s="358"/>
      <c r="L42" s="359"/>
      <c r="M42" s="279"/>
      <c r="N42" s="280"/>
      <c r="O42" s="364"/>
      <c r="P42" s="365"/>
    </row>
    <row r="43" spans="1:16" ht="15" thickBot="1">
      <c r="B43" s="324">
        <v>41484</v>
      </c>
      <c r="C43" s="371" t="s">
        <v>125</v>
      </c>
      <c r="D43" s="372"/>
      <c r="E43" s="372"/>
      <c r="F43" s="372"/>
      <c r="G43" s="373"/>
      <c r="H43" s="281"/>
      <c r="I43" s="370"/>
      <c r="J43" s="361"/>
      <c r="K43" s="360"/>
      <c r="L43" s="361"/>
      <c r="M43" s="282"/>
      <c r="N43" s="283"/>
      <c r="O43" s="366"/>
      <c r="P43" s="367"/>
    </row>
    <row r="44" spans="1:16" ht="14.25" thickTop="1">
      <c r="B44" s="342" t="s">
        <v>136</v>
      </c>
      <c r="C44" s="125"/>
      <c r="D44" s="124" t="s">
        <v>128</v>
      </c>
      <c r="E44" s="124" t="s">
        <v>129</v>
      </c>
      <c r="F44" s="124" t="s">
        <v>130</v>
      </c>
      <c r="G44" s="124" t="s">
        <v>131</v>
      </c>
      <c r="H44" s="265">
        <v>0</v>
      </c>
      <c r="I44" s="266"/>
      <c r="J44" s="267">
        <v>26000</v>
      </c>
      <c r="K44" s="58">
        <v>1</v>
      </c>
      <c r="L44" s="146">
        <f>IF(K44="","",IF(AND(K44=1,$D$1&gt;=41730),0,IF(AND(K44=1,$D$1&gt;=41365),1000,IF(K44&lt;=12000,"",IF(K44&gt;55000,27000,IF(K44&gt;23000,ROUNDDOWN((K44-23000)/2+11000,-2),ROUNDDOWN(K44-12000,-2)))))))</f>
        <v>1000</v>
      </c>
      <c r="M44" s="59">
        <v>98</v>
      </c>
      <c r="N44" s="146">
        <f>IF(M44="","",VLOOKUP(M44,リスト!$P$42:$R$70,3))</f>
        <v>55000</v>
      </c>
      <c r="O44" s="240">
        <v>4</v>
      </c>
      <c r="P44" s="241">
        <v>45000</v>
      </c>
    </row>
    <row r="45" spans="1:16">
      <c r="B45" s="343"/>
      <c r="C45" s="122"/>
      <c r="D45" s="123">
        <v>36652</v>
      </c>
      <c r="E45" s="123">
        <v>40300</v>
      </c>
      <c r="F45" s="123">
        <v>36763</v>
      </c>
      <c r="G45" s="123">
        <v>36196</v>
      </c>
      <c r="H45" s="133"/>
      <c r="I45" s="134"/>
      <c r="J45" s="135"/>
      <c r="K45" s="136"/>
      <c r="L45" s="137"/>
      <c r="M45" s="136"/>
      <c r="N45" s="137"/>
      <c r="O45" s="250"/>
      <c r="P45" s="243"/>
    </row>
    <row r="46" spans="1:16" ht="14.25">
      <c r="B46" s="138">
        <v>41484</v>
      </c>
      <c r="C46" s="139" t="str">
        <f>IF(C45="","",DATEDIF(C45,$D$1,"y"))&amp;"."&amp;IF(IF(C45="","",DATEDIF(C45,$D$1,"ym"))&lt;10,"0"&amp;IF(C45="","",DATEDIF(C45,$D$1,"ym")),IF(C45="","",DATEDIF(C45,$D$1,"ym")))</f>
        <v>.</v>
      </c>
      <c r="D46" s="140" t="str">
        <f>IF(D45="","",DATEDIF(D45,$D$1,"y"))&amp;"."&amp;IF(IF(D45="","",DATEDIF(D45,$D$1,"ym"))&lt;10,"0"&amp;IF(D45="","",DATEDIF(D45,$D$1,"ym")),IF(D45="","",DATEDIF(D45,$D$1,"ym")))</f>
        <v>13.02</v>
      </c>
      <c r="E46" s="140" t="str">
        <f>IF(E45="","",DATEDIF(E45,$D$1,"y"))&amp;"."&amp;IF(IF(E45="","",DATEDIF(E45,$D$1,"ym"))&lt;10,"0"&amp;IF(E45="","",DATEDIF(E45,$D$1,"ym")),IF(E45="","",DATEDIF(E45,$D$1,"ym")))</f>
        <v>3.02</v>
      </c>
      <c r="F46" s="140" t="str">
        <f>IF(F45="","",DATEDIF(F45,$D$1,"y"))&amp;"."&amp;IF(IF(F45="","",DATEDIF(F45,$D$1,"ym"))&lt;10,"0"&amp;IF(F45="","",DATEDIF(F45,$D$1,"ym")),IF(F45="","",DATEDIF(F45,$D$1,"ym")))</f>
        <v>12.11</v>
      </c>
      <c r="G46" s="140" t="str">
        <f>IF(G45="","",DATEDIF(G45,$D$1,"y"))&amp;"."&amp;IF(IF(G45="","",DATEDIF(G45,$D$1,"ym"))&lt;10,"0"&amp;IF(G45="","",DATEDIF(G45,$D$1,"ym")),IF(G45="","",DATEDIF(G45,$D$1,"ym")))</f>
        <v>14.05</v>
      </c>
      <c r="H46" s="141"/>
      <c r="I46" s="142"/>
      <c r="J46" s="143"/>
      <c r="K46" s="144"/>
      <c r="L46" s="145"/>
      <c r="M46" s="144"/>
      <c r="N46" s="145"/>
      <c r="O46" s="307"/>
      <c r="P46" s="305"/>
    </row>
    <row r="47" spans="1:16">
      <c r="B47" s="342" t="s">
        <v>127</v>
      </c>
      <c r="C47" s="125" t="s">
        <v>132</v>
      </c>
      <c r="D47" s="124" t="s">
        <v>133</v>
      </c>
      <c r="E47" s="124" t="s">
        <v>134</v>
      </c>
      <c r="F47" s="124" t="s">
        <v>135</v>
      </c>
      <c r="G47" s="124" t="s">
        <v>122</v>
      </c>
      <c r="H47" s="130">
        <v>1</v>
      </c>
      <c r="I47" s="127"/>
      <c r="J47" s="131">
        <v>44000</v>
      </c>
      <c r="K47" s="58">
        <v>23800</v>
      </c>
      <c r="L47" s="146">
        <f>IF(K47="","",IF(AND(K47=1,$D$1&gt;=41730),0,IF(AND(K47=1,$D$1&gt;=41365),1000,IF(K47&lt;=12000,"",IF(K47&gt;55000,27000,IF(K47&gt;23000,ROUNDDOWN((K47-23000)/2+11000,-2),ROUNDDOWN(K47-12000,-2)))))))</f>
        <v>11400</v>
      </c>
      <c r="M47" s="59"/>
      <c r="N47" s="146" t="str">
        <f>IF(M47="","",VLOOKUP(M47,リスト!$P$42:$R$70,3))</f>
        <v/>
      </c>
      <c r="O47" s="240">
        <v>3</v>
      </c>
      <c r="P47" s="241">
        <v>35000</v>
      </c>
    </row>
    <row r="48" spans="1:16">
      <c r="B48" s="343"/>
      <c r="C48" s="122">
        <v>26291</v>
      </c>
      <c r="D48" s="123">
        <v>34427</v>
      </c>
      <c r="E48" s="123">
        <v>36802</v>
      </c>
      <c r="F48" s="123">
        <v>36748</v>
      </c>
      <c r="G48" s="123">
        <v>40331</v>
      </c>
      <c r="H48" s="133"/>
      <c r="I48" s="134"/>
      <c r="J48" s="135"/>
      <c r="K48" s="136"/>
      <c r="L48" s="137"/>
      <c r="M48" s="136"/>
      <c r="N48" s="137"/>
      <c r="O48" s="250"/>
      <c r="P48" s="243"/>
    </row>
    <row r="49" spans="2:16" ht="14.25">
      <c r="B49" s="138">
        <v>41484</v>
      </c>
      <c r="C49" s="148" t="str">
        <f>IF(C48="","",DATEDIF(C48,$D$1,"y"))&amp;"."&amp;IF(IF(C48="","",DATEDIF(C48,$D$1,"ym"))&lt;10,"0"&amp;IF(C48="","",DATEDIF(C48,$D$1,"ym")),IF(C48="","",DATEDIF(C48,$D$1,"ym")))</f>
        <v>41.07</v>
      </c>
      <c r="D49" s="149" t="str">
        <f>IF(D48="","",DATEDIF(D48,$D$1,"y"))&amp;"."&amp;IF(IF(D48="","",DATEDIF(D48,$D$1,"ym"))&lt;10,"0"&amp;IF(D48="","",DATEDIF(D48,$D$1,"ym")),IF(D48="","",DATEDIF(D48,$D$1,"ym")))</f>
        <v>19.03</v>
      </c>
      <c r="E49" s="149" t="str">
        <f>IF(E48="","",DATEDIF(E48,$D$1,"y"))&amp;"."&amp;IF(IF(E48="","",DATEDIF(E48,$D$1,"ym"))&lt;10,"0"&amp;IF(E48="","",DATEDIF(E48,$D$1,"ym")),IF(E48="","",DATEDIF(E48,$D$1,"ym")))</f>
        <v>12.09</v>
      </c>
      <c r="F49" s="149" t="str">
        <f>IF(F48="","",DATEDIF(F48,$D$1,"y"))&amp;"."&amp;IF(IF(F48="","",DATEDIF(F48,$D$1,"ym"))&lt;10,"0"&amp;IF(F48="","",DATEDIF(F48,$D$1,"ym")),IF(F48="","",DATEDIF(F48,$D$1,"ym")))</f>
        <v>12.11</v>
      </c>
      <c r="G49" s="149" t="str">
        <f>IF(G48="","",DATEDIF(G48,$D$1,"y"))&amp;"."&amp;IF(IF(G48="","",DATEDIF(G48,$D$1,"ym"))&lt;10,"0"&amp;IF(G48="","",DATEDIF(G48,$D$1,"ym")),IF(G48="","",DATEDIF(G48,$D$1,"ym")))</f>
        <v>3.01</v>
      </c>
      <c r="H49" s="133"/>
      <c r="I49" s="134"/>
      <c r="J49" s="135"/>
      <c r="K49" s="136"/>
      <c r="L49" s="145"/>
      <c r="M49" s="136"/>
      <c r="N49" s="145"/>
      <c r="O49" s="307"/>
      <c r="P49" s="305"/>
    </row>
    <row r="50" spans="2:16">
      <c r="B50" s="342" t="s">
        <v>159</v>
      </c>
      <c r="C50" s="120"/>
      <c r="D50" s="121" t="s">
        <v>45</v>
      </c>
      <c r="E50" s="121" t="s">
        <v>46</v>
      </c>
      <c r="F50" s="121" t="s">
        <v>114</v>
      </c>
      <c r="G50" s="121"/>
      <c r="H50" s="130">
        <v>1</v>
      </c>
      <c r="I50" s="127" t="s">
        <v>42</v>
      </c>
      <c r="J50" s="131">
        <v>29000</v>
      </c>
      <c r="K50" s="61"/>
      <c r="L50" s="146" t="str">
        <f>IF(K50="","",IF(AND(K50=1,$D$1&gt;=41730),0,IF(AND(K50=1,$D$1&gt;=41365),1000,IF(K50&lt;=12000,"",IF(K50&gt;55000,27000,IF(K50&gt;23000,ROUNDDOWN((K50-23000)/2+11000,-2),ROUNDDOWN(K50-12000,-2)))))))</f>
        <v/>
      </c>
      <c r="M50" s="60"/>
      <c r="N50" s="146" t="str">
        <f>IF(M50="","",VLOOKUP(M50,リスト!$P$42:$R$70,3))</f>
        <v/>
      </c>
      <c r="O50" s="240">
        <v>2</v>
      </c>
      <c r="P50" s="241">
        <v>20000</v>
      </c>
    </row>
    <row r="51" spans="2:16">
      <c r="B51" s="343"/>
      <c r="C51" s="122"/>
      <c r="D51" s="123">
        <v>41395</v>
      </c>
      <c r="E51" s="123">
        <v>36071</v>
      </c>
      <c r="F51" s="123">
        <v>36535</v>
      </c>
      <c r="G51" s="123"/>
      <c r="H51" s="133"/>
      <c r="I51" s="134"/>
      <c r="J51" s="135"/>
      <c r="K51" s="136"/>
      <c r="L51" s="137"/>
      <c r="M51" s="136"/>
      <c r="N51" s="137"/>
      <c r="O51" s="250"/>
      <c r="P51" s="243"/>
    </row>
    <row r="52" spans="2:16" ht="15" thickBot="1">
      <c r="B52" s="325">
        <v>41484</v>
      </c>
      <c r="C52" s="326" t="str">
        <f>IF(C51="","",DATEDIF(C51,$D$1,"y"))&amp;"."&amp;IF(IF(C51="","",DATEDIF(C51,$D$1,"ym"))&lt;10,"0"&amp;IF(C51="","",DATEDIF(C51,$D$1,"ym")),IF(C51="","",DATEDIF(C51,$D$1,"ym")))</f>
        <v>.</v>
      </c>
      <c r="D52" s="327" t="str">
        <f>IF(D51="","",DATEDIF(D51,$D$1,"y"))&amp;"."&amp;IF(IF(D51="","",DATEDIF(D51,$D$1,"ym"))&lt;10,"0"&amp;IF(D51="","",DATEDIF(D51,$D$1,"ym")),IF(D51="","",DATEDIF(D51,$D$1,"ym")))</f>
        <v>0.02</v>
      </c>
      <c r="E52" s="327" t="str">
        <f>IF(E51="","",DATEDIF(E51,$D$1,"y"))&amp;"."&amp;IF(IF(E51="","",DATEDIF(E51,$D$1,"ym"))&lt;10,"0"&amp;IF(E51="","",DATEDIF(E51,$D$1,"ym")),IF(E51="","",DATEDIF(E51,$D$1,"ym")))</f>
        <v>14.09</v>
      </c>
      <c r="F52" s="327" t="str">
        <f>IF(F51="","",DATEDIF(F51,$D$1,"y"))&amp;"."&amp;IF(IF(F51="","",DATEDIF(F51,$D$1,"ym"))&lt;10,"0"&amp;IF(F51="","",DATEDIF(F51,$D$1,"ym")),IF(F51="","",DATEDIF(F51,$D$1,"ym")))</f>
        <v>13.06</v>
      </c>
      <c r="G52" s="327" t="str">
        <f>IF(G51="","",DATEDIF(G51,$D$1,"y"))&amp;"."&amp;IF(IF(G51="","",DATEDIF(G51,$D$1,"ym"))&lt;10,"0"&amp;IF(G51="","",DATEDIF(G51,$D$1,"ym")),IF(G51="","",DATEDIF(G51,$D$1,"ym")))</f>
        <v>.</v>
      </c>
      <c r="H52" s="328"/>
      <c r="I52" s="329"/>
      <c r="J52" s="330"/>
      <c r="K52" s="331"/>
      <c r="L52" s="332"/>
      <c r="M52" s="331"/>
      <c r="N52" s="332"/>
      <c r="O52" s="308"/>
      <c r="P52" s="306"/>
    </row>
    <row r="53" spans="2:16">
      <c r="K53" t="s">
        <v>171</v>
      </c>
      <c r="M53" t="s">
        <v>171</v>
      </c>
      <c r="O53" t="s">
        <v>171</v>
      </c>
    </row>
    <row r="54" spans="2:16">
      <c r="C54" s="341" t="s">
        <v>173</v>
      </c>
      <c r="D54" s="333" t="s">
        <v>168</v>
      </c>
      <c r="K54" s="333" t="s">
        <v>169</v>
      </c>
      <c r="O54" s="333" t="s">
        <v>169</v>
      </c>
    </row>
  </sheetData>
  <mergeCells count="13">
    <mergeCell ref="O39:P39"/>
    <mergeCell ref="B41:B42"/>
    <mergeCell ref="H41:J41"/>
    <mergeCell ref="K41:L43"/>
    <mergeCell ref="O41:P43"/>
    <mergeCell ref="I42:J43"/>
    <mergeCell ref="C43:G43"/>
    <mergeCell ref="M39:N39"/>
    <mergeCell ref="B44:B45"/>
    <mergeCell ref="B47:B48"/>
    <mergeCell ref="B50:B51"/>
    <mergeCell ref="C39:J39"/>
    <mergeCell ref="K39:L39"/>
  </mergeCells>
  <phoneticPr fontId="2"/>
  <dataValidations count="3">
    <dataValidation type="list" allowBlank="1" showInputMessage="1" showErrorMessage="1" sqref="I44 I50 I47">
      <formula1>○</formula1>
    </dataValidation>
    <dataValidation imeMode="halfAlpha" allowBlank="1" showInputMessage="1" showErrorMessage="1" promptTitle="年齢" prompt="生年月日を入力すると表示されますので，入力しないでください。" sqref="C52:H52 C49:H49 C46:H46"/>
    <dataValidation imeMode="halfAlpha" allowBlank="1" showInputMessage="1" showErrorMessage="1" promptTitle="生年月日" prompt="「S40/1/1(S40.1.1)」のように入力してください。_x000a_" sqref="C51:H51 C45:H45 C48:H48"/>
  </dataValidations>
  <pageMargins left="0.78700000000000003" right="0.78700000000000003" top="0.98399999999999999" bottom="0.98399999999999999" header="0.51200000000000001" footer="0.51200000000000001"/>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sheetPr enableFormatConditionsCalculation="0">
    <tabColor indexed="42"/>
  </sheetPr>
  <dimension ref="C1:BI143"/>
  <sheetViews>
    <sheetView showGridLines="0" workbookViewId="0">
      <pane xSplit="3" ySplit="6" topLeftCell="D7" activePane="bottomRight" state="frozen"/>
      <selection pane="topRight" activeCell="D1" sqref="D1"/>
      <selection pane="bottomLeft" activeCell="A7" sqref="A7"/>
      <selection pane="bottomRight" activeCell="C7" sqref="C7:C8"/>
    </sheetView>
  </sheetViews>
  <sheetFormatPr defaultRowHeight="13.5"/>
  <cols>
    <col min="1" max="1" width="0.75" style="62" customWidth="1"/>
    <col min="2" max="2" width="1.125" style="62" customWidth="1"/>
    <col min="3" max="3" width="13.375" style="62" customWidth="1"/>
    <col min="4" max="4" width="8.375" style="64" customWidth="1"/>
    <col min="5" max="8" width="6.875" style="64" customWidth="1"/>
    <col min="9" max="9" width="5.5" style="64" customWidth="1"/>
    <col min="10" max="10" width="5.75" style="64" customWidth="1"/>
    <col min="11" max="11" width="7" style="66" customWidth="1"/>
    <col min="12" max="12" width="6.25" style="64" customWidth="1"/>
    <col min="13" max="13" width="7" style="64" customWidth="1"/>
    <col min="14" max="15" width="7.375" style="64" customWidth="1"/>
    <col min="16" max="16" width="4.5" style="64" customWidth="1"/>
    <col min="17" max="17" width="5.75" style="64" customWidth="1"/>
    <col min="18" max="18" width="4.125" customWidth="1"/>
    <col min="19" max="19" width="12.125" style="71" customWidth="1"/>
    <col min="20" max="20" width="2.5" style="68" customWidth="1"/>
    <col min="21" max="21" width="6.625" style="69" customWidth="1"/>
    <col min="22" max="22" width="11.875" style="71" customWidth="1"/>
    <col min="23" max="23" width="2.625" style="68" customWidth="1"/>
    <col min="24" max="24" width="7.125" style="69" customWidth="1"/>
    <col min="25" max="25" width="12.125" style="71" customWidth="1"/>
    <col min="26" max="26" width="2.5" style="68" customWidth="1"/>
    <col min="27" max="27" width="7.125" style="69" customWidth="1"/>
    <col min="28" max="28" width="12.125" style="71" customWidth="1"/>
    <col min="29" max="29" width="2.5" style="68" customWidth="1"/>
    <col min="30" max="30" width="7" style="69" customWidth="1"/>
    <col min="31" max="31" width="11.875" style="71" customWidth="1"/>
    <col min="32" max="32" width="6.125" style="69" customWidth="1"/>
    <col min="33" max="33" width="12" style="71" customWidth="1"/>
    <col min="34" max="34" width="6.375" style="69" customWidth="1"/>
    <col min="35" max="35" width="11.875" style="71" customWidth="1"/>
    <col min="36" max="36" width="6.75" style="69" customWidth="1"/>
    <col min="37" max="37" width="12" style="71" customWidth="1"/>
    <col min="38" max="38" width="6.375" style="69" customWidth="1"/>
    <col min="39" max="39" width="1.75" style="62" hidden="1" customWidth="1"/>
    <col min="40" max="40" width="0.875" style="72" hidden="1" customWidth="1"/>
    <col min="41" max="41" width="0.875" style="62" hidden="1" customWidth="1"/>
    <col min="42" max="42" width="0.875" style="72" hidden="1" customWidth="1"/>
    <col min="43" max="43" width="0.875" style="62" hidden="1" customWidth="1"/>
    <col min="44" max="44" width="0.875" style="72" hidden="1" customWidth="1"/>
    <col min="45" max="46" width="0.875" style="62" hidden="1" customWidth="1"/>
    <col min="47" max="50" width="4" style="72" hidden="1" customWidth="1"/>
    <col min="51" max="51" width="2.75" style="62" hidden="1" customWidth="1"/>
    <col min="52" max="55" width="4.875" style="62" hidden="1" customWidth="1"/>
    <col min="56" max="60" width="2.125" style="62" hidden="1" customWidth="1"/>
    <col min="61" max="61" width="2.5" style="62" hidden="1" customWidth="1"/>
    <col min="62" max="64" width="2.625" style="62" customWidth="1"/>
    <col min="65" max="16384" width="9" style="62"/>
  </cols>
  <sheetData>
    <row r="1" spans="3:60" ht="15.75" customHeight="1" thickBot="1">
      <c r="D1" s="374">
        <f ca="1">TODAY()</f>
        <v>41691</v>
      </c>
      <c r="E1" s="374"/>
      <c r="F1" s="63" t="s">
        <v>30</v>
      </c>
      <c r="J1" s="65" t="s">
        <v>16</v>
      </c>
      <c r="S1" s="67">
        <f ca="1">TODAY()</f>
        <v>41691</v>
      </c>
      <c r="V1" s="70" t="s">
        <v>146</v>
      </c>
      <c r="AG1" s="70" t="s">
        <v>27</v>
      </c>
      <c r="AY1" s="227" t="s">
        <v>147</v>
      </c>
      <c r="AZ1" s="257"/>
      <c r="BA1" s="257"/>
      <c r="BB1" s="257"/>
      <c r="BC1" s="257"/>
      <c r="BD1" s="257"/>
      <c r="BE1" s="227" t="s">
        <v>148</v>
      </c>
      <c r="BF1" s="257"/>
      <c r="BG1" s="257"/>
      <c r="BH1" s="257"/>
    </row>
    <row r="2" spans="3:60" ht="12" customHeight="1">
      <c r="C2" s="73"/>
      <c r="D2" s="344" t="s">
        <v>0</v>
      </c>
      <c r="E2" s="345"/>
      <c r="F2" s="345"/>
      <c r="G2" s="345"/>
      <c r="H2" s="345"/>
      <c r="I2" s="345"/>
      <c r="J2" s="345"/>
      <c r="K2" s="346"/>
      <c r="L2" s="347" t="s">
        <v>1</v>
      </c>
      <c r="M2" s="348"/>
      <c r="N2" s="347" t="s">
        <v>2</v>
      </c>
      <c r="O2" s="348"/>
      <c r="P2" s="349" t="s">
        <v>156</v>
      </c>
      <c r="Q2" s="350"/>
      <c r="S2" s="377" t="s">
        <v>116</v>
      </c>
      <c r="T2" s="378"/>
      <c r="U2" s="378"/>
      <c r="V2" s="378"/>
      <c r="W2" s="378"/>
      <c r="X2" s="378"/>
      <c r="Y2" s="378"/>
      <c r="Z2" s="378"/>
      <c r="AA2" s="378"/>
      <c r="AB2" s="378"/>
      <c r="AC2" s="378"/>
      <c r="AD2" s="379"/>
      <c r="AE2" s="393" t="s">
        <v>28</v>
      </c>
      <c r="AF2" s="393"/>
      <c r="AG2" s="393"/>
      <c r="AH2" s="393"/>
      <c r="AI2" s="393"/>
      <c r="AJ2" s="393"/>
      <c r="AK2" s="393"/>
      <c r="AL2" s="394"/>
      <c r="AZ2" s="257"/>
      <c r="BA2" s="257"/>
      <c r="BB2" s="257"/>
      <c r="BC2" s="257"/>
      <c r="BD2" s="257"/>
      <c r="BE2" s="227" t="s">
        <v>118</v>
      </c>
      <c r="BF2" s="257"/>
      <c r="BG2" s="257"/>
      <c r="BH2" s="257"/>
    </row>
    <row r="3" spans="3:60" s="74" customFormat="1" ht="24" customHeight="1" thickBot="1">
      <c r="C3" s="152" t="s">
        <v>32</v>
      </c>
      <c r="D3" s="259" t="s">
        <v>25</v>
      </c>
      <c r="E3" s="260" t="s">
        <v>17</v>
      </c>
      <c r="F3" s="285" t="s">
        <v>18</v>
      </c>
      <c r="G3" s="260" t="s">
        <v>19</v>
      </c>
      <c r="H3" s="260" t="s">
        <v>20</v>
      </c>
      <c r="I3" s="285" t="s">
        <v>14</v>
      </c>
      <c r="J3" s="286" t="s">
        <v>13</v>
      </c>
      <c r="K3" s="287" t="s">
        <v>0</v>
      </c>
      <c r="L3" s="261" t="s">
        <v>4</v>
      </c>
      <c r="M3" s="262" t="s">
        <v>1</v>
      </c>
      <c r="N3" s="289" t="s">
        <v>3</v>
      </c>
      <c r="O3" s="262" t="s">
        <v>2</v>
      </c>
      <c r="P3" s="263" t="s">
        <v>111</v>
      </c>
      <c r="Q3" s="264" t="s">
        <v>112</v>
      </c>
      <c r="S3" s="380" t="s">
        <v>21</v>
      </c>
      <c r="T3" s="381"/>
      <c r="U3" s="381"/>
      <c r="V3" s="382" t="s">
        <v>22</v>
      </c>
      <c r="W3" s="382"/>
      <c r="X3" s="382"/>
      <c r="Y3" s="382" t="s">
        <v>23</v>
      </c>
      <c r="Z3" s="382"/>
      <c r="AA3" s="382"/>
      <c r="AB3" s="382" t="s">
        <v>24</v>
      </c>
      <c r="AC3" s="382"/>
      <c r="AD3" s="383"/>
      <c r="AE3" s="395" t="s">
        <v>21</v>
      </c>
      <c r="AF3" s="382"/>
      <c r="AG3" s="382" t="s">
        <v>22</v>
      </c>
      <c r="AH3" s="382"/>
      <c r="AI3" s="382" t="s">
        <v>23</v>
      </c>
      <c r="AJ3" s="382"/>
      <c r="AK3" s="382" t="s">
        <v>24</v>
      </c>
      <c r="AL3" s="383"/>
      <c r="AN3" s="76"/>
      <c r="AP3" s="76"/>
      <c r="AR3" s="76"/>
      <c r="AT3" s="75" t="s">
        <v>29</v>
      </c>
      <c r="AU3" s="233" t="s">
        <v>149</v>
      </c>
      <c r="AV3" s="232"/>
      <c r="AW3" s="232"/>
      <c r="AX3" s="232"/>
      <c r="AZ3" s="235" t="s">
        <v>117</v>
      </c>
      <c r="BA3" s="234"/>
      <c r="BB3" s="234"/>
      <c r="BC3" s="234"/>
      <c r="BD3" s="231"/>
      <c r="BE3" s="231"/>
      <c r="BF3" s="231"/>
      <c r="BG3" s="227"/>
      <c r="BH3" s="227"/>
    </row>
    <row r="4" spans="3:60" ht="12" customHeight="1" thickTop="1">
      <c r="C4" s="375" t="s">
        <v>119</v>
      </c>
      <c r="D4" s="309" t="s">
        <v>162</v>
      </c>
      <c r="E4" s="314" t="s">
        <v>160</v>
      </c>
      <c r="F4" s="290" t="s">
        <v>123</v>
      </c>
      <c r="G4" s="284"/>
      <c r="H4" s="310" t="s">
        <v>160</v>
      </c>
      <c r="I4" s="353" t="s">
        <v>123</v>
      </c>
      <c r="J4" s="354"/>
      <c r="K4" s="355"/>
      <c r="L4" s="356" t="s">
        <v>126</v>
      </c>
      <c r="M4" s="357"/>
      <c r="N4" s="288" t="s">
        <v>123</v>
      </c>
      <c r="O4" s="277"/>
      <c r="P4" s="362" t="s">
        <v>158</v>
      </c>
      <c r="Q4" s="363"/>
      <c r="R4" s="274"/>
      <c r="S4" s="384" t="s">
        <v>150</v>
      </c>
      <c r="T4" s="385"/>
      <c r="U4" s="385"/>
      <c r="V4" s="385"/>
      <c r="W4" s="385"/>
      <c r="X4" s="385"/>
      <c r="Y4" s="385"/>
      <c r="Z4" s="385"/>
      <c r="AA4" s="385"/>
      <c r="AB4" s="385"/>
      <c r="AC4" s="385"/>
      <c r="AD4" s="399"/>
      <c r="AE4" s="384" t="s">
        <v>151</v>
      </c>
      <c r="AF4" s="385"/>
      <c r="AG4" s="385"/>
      <c r="AH4" s="385"/>
      <c r="AI4" s="385"/>
      <c r="AJ4" s="385"/>
      <c r="AK4" s="385"/>
      <c r="AL4" s="386"/>
      <c r="AM4" s="72"/>
      <c r="AO4" s="72"/>
      <c r="AQ4" s="72"/>
      <c r="AS4" s="72"/>
      <c r="AT4" s="72"/>
      <c r="AU4" s="295" t="s">
        <v>140</v>
      </c>
      <c r="AV4" s="291"/>
      <c r="AW4" s="291"/>
      <c r="AX4" s="291"/>
      <c r="AY4" s="300" t="s">
        <v>143</v>
      </c>
      <c r="AZ4" s="295" t="s">
        <v>152</v>
      </c>
      <c r="BA4" s="291"/>
      <c r="BB4" s="291"/>
      <c r="BC4" s="291"/>
      <c r="BD4" s="292"/>
      <c r="BE4" s="297" t="s">
        <v>144</v>
      </c>
      <c r="BF4" s="293"/>
      <c r="BG4" s="293"/>
      <c r="BH4" s="293"/>
    </row>
    <row r="5" spans="3:60" ht="12" customHeight="1">
      <c r="C5" s="376"/>
      <c r="D5" s="311" t="s">
        <v>161</v>
      </c>
      <c r="E5" s="312" t="s">
        <v>161</v>
      </c>
      <c r="F5" s="312" t="s">
        <v>161</v>
      </c>
      <c r="G5" s="312" t="s">
        <v>161</v>
      </c>
      <c r="H5" s="313" t="s">
        <v>161</v>
      </c>
      <c r="I5" s="278"/>
      <c r="J5" s="368" t="s">
        <v>124</v>
      </c>
      <c r="K5" s="369"/>
      <c r="L5" s="358"/>
      <c r="M5" s="359"/>
      <c r="N5" s="279"/>
      <c r="O5" s="280"/>
      <c r="P5" s="364"/>
      <c r="Q5" s="365"/>
      <c r="R5" s="258"/>
      <c r="S5" s="400" t="s">
        <v>153</v>
      </c>
      <c r="T5" s="401"/>
      <c r="U5" s="401"/>
      <c r="V5" s="401"/>
      <c r="W5" s="401"/>
      <c r="X5" s="401"/>
      <c r="Y5" s="401"/>
      <c r="Z5" s="401"/>
      <c r="AA5" s="401"/>
      <c r="AB5" s="401"/>
      <c r="AC5" s="401"/>
      <c r="AD5" s="402"/>
      <c r="AE5" s="387" t="s">
        <v>120</v>
      </c>
      <c r="AF5" s="388"/>
      <c r="AG5" s="388"/>
      <c r="AH5" s="388"/>
      <c r="AI5" s="388"/>
      <c r="AJ5" s="388"/>
      <c r="AK5" s="388"/>
      <c r="AL5" s="389"/>
      <c r="AM5" s="150">
        <f>IF(AF5&lt;=0,1,"")</f>
        <v>1</v>
      </c>
      <c r="AO5" s="150">
        <f>IF(AH5&lt;=0,1,"")</f>
        <v>1</v>
      </c>
      <c r="AQ5" s="150">
        <f>IF(AJ5&lt;=0,1,"")</f>
        <v>1</v>
      </c>
      <c r="AS5" s="150">
        <f>IF(AL5&lt;=0,1,"")</f>
        <v>1</v>
      </c>
      <c r="AT5" s="72"/>
      <c r="AU5" s="295" t="s">
        <v>139</v>
      </c>
      <c r="AV5" s="291"/>
      <c r="AW5" s="291"/>
      <c r="AX5" s="291"/>
      <c r="AY5" s="300" t="s">
        <v>143</v>
      </c>
      <c r="AZ5" s="297" t="s">
        <v>141</v>
      </c>
      <c r="BA5" s="293"/>
      <c r="BB5" s="293"/>
      <c r="BC5" s="293"/>
      <c r="BD5" s="257"/>
      <c r="BE5" s="294"/>
      <c r="BF5" s="294"/>
      <c r="BG5" s="294"/>
      <c r="BH5" s="294"/>
    </row>
    <row r="6" spans="3:60" ht="12" customHeight="1" thickBot="1">
      <c r="C6" s="276">
        <f ca="1">$D$1</f>
        <v>41691</v>
      </c>
      <c r="D6" s="371" t="s">
        <v>125</v>
      </c>
      <c r="E6" s="372"/>
      <c r="F6" s="372"/>
      <c r="G6" s="372"/>
      <c r="H6" s="373"/>
      <c r="I6" s="281"/>
      <c r="J6" s="370"/>
      <c r="K6" s="361"/>
      <c r="L6" s="360"/>
      <c r="M6" s="361"/>
      <c r="N6" s="282"/>
      <c r="O6" s="283"/>
      <c r="P6" s="366"/>
      <c r="Q6" s="367"/>
      <c r="R6" s="275"/>
      <c r="S6" s="403" t="s">
        <v>154</v>
      </c>
      <c r="T6" s="404"/>
      <c r="U6" s="404"/>
      <c r="V6" s="404"/>
      <c r="W6" s="404"/>
      <c r="X6" s="404"/>
      <c r="Y6" s="404"/>
      <c r="Z6" s="404"/>
      <c r="AA6" s="404"/>
      <c r="AB6" s="404"/>
      <c r="AC6" s="404"/>
      <c r="AD6" s="405"/>
      <c r="AE6" s="390" t="s">
        <v>121</v>
      </c>
      <c r="AF6" s="391"/>
      <c r="AG6" s="391"/>
      <c r="AH6" s="391"/>
      <c r="AI6" s="391"/>
      <c r="AJ6" s="391"/>
      <c r="AK6" s="391"/>
      <c r="AL6" s="392"/>
      <c r="AM6" s="150">
        <f>IF(AF6&lt;=0,1,"")</f>
        <v>1</v>
      </c>
      <c r="AO6" s="150">
        <f>IF(AH6&lt;=0,1,"")</f>
        <v>1</v>
      </c>
      <c r="AQ6" s="150">
        <f>IF(AJ6&lt;=0,1,"")</f>
        <v>1</v>
      </c>
      <c r="AS6" s="150">
        <f>IF(AL6&lt;=0,1,"")</f>
        <v>1</v>
      </c>
      <c r="AT6" s="101">
        <f>SUM(AM5:AS5)-SUM(AM6:AS6)</f>
        <v>0</v>
      </c>
      <c r="AU6" s="295" t="s">
        <v>138</v>
      </c>
      <c r="AV6" s="291"/>
      <c r="AW6" s="291"/>
      <c r="AX6" s="291"/>
      <c r="AY6" s="300" t="s">
        <v>155</v>
      </c>
      <c r="AZ6" s="297" t="s">
        <v>142</v>
      </c>
      <c r="BA6" s="293"/>
      <c r="BB6" s="293"/>
      <c r="BC6" s="293"/>
      <c r="BD6" s="257"/>
      <c r="BE6" s="296"/>
      <c r="BF6" s="296"/>
      <c r="BG6" s="296"/>
      <c r="BH6" s="296"/>
    </row>
    <row r="7" spans="3:60" ht="12" customHeight="1" thickTop="1">
      <c r="C7" s="398" t="s">
        <v>136</v>
      </c>
      <c r="D7" s="125"/>
      <c r="E7" s="124" t="s">
        <v>128</v>
      </c>
      <c r="F7" s="124" t="s">
        <v>129</v>
      </c>
      <c r="G7" s="124" t="s">
        <v>130</v>
      </c>
      <c r="H7" s="124" t="s">
        <v>131</v>
      </c>
      <c r="I7" s="265">
        <f ca="1">AT9</f>
        <v>0</v>
      </c>
      <c r="J7" s="266"/>
      <c r="K7" s="267">
        <f ca="1">IF(COUNTA(D7:E7)=0,"",IF(J7="○",SUM(COUNTA(E7)*11000,COUNTA(F7:H7)*6500,I7*5000),IF(D7="",SUM(COUNTA(E7)*6500,COUNTA(F7:H7)*6500,I7*5000),(COUNTA(D7)*13000+COUNTA(E7:H7)*6500+I7*5000))))</f>
        <v>26000</v>
      </c>
      <c r="L7" s="58">
        <v>1</v>
      </c>
      <c r="M7" s="146">
        <f ca="1">IF(L7="","",IF(AND(L7=1,$D$1&gt;=41730),0,IF(AND(L7=1,$D$1&gt;=41365),1000,IF(L7&lt;=12000,"",IF(L7&gt;55000,27000,IF(L7&gt;23000,ROUNDDOWN((L7-23000)/2+11000,-2),ROUNDDOWN(L7-12000,-2)))))))</f>
        <v>1000</v>
      </c>
      <c r="N7" s="59">
        <v>98</v>
      </c>
      <c r="O7" s="146">
        <f>IF(N7="","",VLOOKUP(N7,リスト!$P$42:$R$70,3))</f>
        <v>55000</v>
      </c>
      <c r="P7" s="240">
        <f ca="1">IF(COUNTA(E7:H7)&gt;0,AY9,"")</f>
        <v>4</v>
      </c>
      <c r="Q7" s="241">
        <f ca="1">IF(P9=1,P7*5000,SUM(AZ8:BC9))</f>
        <v>45000</v>
      </c>
      <c r="R7" s="242"/>
      <c r="S7" s="251">
        <f>IF(E8,EOMONTH(DATE(YEAR(E8)+3,MONTH(E8),DAY(E8)-1),0),"")</f>
        <v>37772</v>
      </c>
      <c r="T7" s="252" t="str">
        <f t="shared" ref="T7" ca="1" si="0">IF(U7&lt;0,"済","")</f>
        <v>済</v>
      </c>
      <c r="U7" s="246">
        <f ca="1">IF(E8,S7-$S$1,"")</f>
        <v>-3919</v>
      </c>
      <c r="V7" s="253">
        <f>IF(F8,EOMONTH(DATE(YEAR(F8)+3,MONTH(F8),DAY(F8)-1),0),"")</f>
        <v>41425</v>
      </c>
      <c r="W7" s="252" t="str">
        <f t="shared" ref="W7" ca="1" si="1">IF(X7&lt;0,"済","")</f>
        <v>済</v>
      </c>
      <c r="X7" s="246">
        <f ca="1">IF(F8,V7-$S$1,"")</f>
        <v>-266</v>
      </c>
      <c r="Y7" s="253">
        <f>IF(G8,EOMONTH(DATE(YEAR(G8)+3,MONTH(G8),DAY(G8)-1),0),"")</f>
        <v>37864</v>
      </c>
      <c r="Z7" s="252" t="str">
        <f t="shared" ref="Z7" ca="1" si="2">IF(AA7&lt;0,"済","")</f>
        <v>済</v>
      </c>
      <c r="AA7" s="254">
        <f ca="1">IF(G8,Y7-$S$1,"")</f>
        <v>-3827</v>
      </c>
      <c r="AB7" s="255">
        <f>IF(H8,EOMONTH(DATE(YEAR(H8)+3,MONTH(H8),DAY(H8)-1),0),"")</f>
        <v>37315</v>
      </c>
      <c r="AC7" s="252" t="str">
        <f t="shared" ref="AC7" ca="1" si="3">IF(AD7&lt;0,"済","")</f>
        <v>済</v>
      </c>
      <c r="AD7" s="256">
        <f ca="1">IF(H8,AB7-$S$1,"")</f>
        <v>-4376</v>
      </c>
      <c r="AE7" s="268">
        <f>IF(E8,IF(AND(MONTH(E8)=4,DAY(E8)=1),DATE(YEAR(E8)+18,3,31),IF(MONTH(E8)&lt;=3,DATE(YEAR(E8)+18,3,31),DATE(YEAR(E8)+19,3,31))),"")</f>
        <v>43555</v>
      </c>
      <c r="AF7" s="271">
        <f ca="1">IF(E8,AE7-$S$1,"")</f>
        <v>1864</v>
      </c>
      <c r="AG7" s="269">
        <f>IF(F8,IF(AND(MONTH(F8)=4,DAY(F8)=1),DATE(YEAR(F8)+18,3,31),IF(MONTH(F8)&lt;=3,DATE(YEAR(F8)+18,3,31),DATE(YEAR(F8)+19,3,31))),"")</f>
        <v>47208</v>
      </c>
      <c r="AH7" s="271">
        <f ca="1">IF(F8,AG7-$S$1,"")</f>
        <v>5517</v>
      </c>
      <c r="AI7" s="269">
        <f>IF(G8,IF(AND(MONTH(G8)=4,DAY(G8)=1),DATE(YEAR(G8)+18,3,31),IF(MONTH(G8)&lt;=3,DATE(YEAR(G8)+18,3,31),DATE(YEAR(G8)+19,3,31))),"")</f>
        <v>43555</v>
      </c>
      <c r="AJ7" s="272">
        <f ca="1">IF(G8,AI7-$S$1,"")</f>
        <v>1864</v>
      </c>
      <c r="AK7" s="270">
        <f>IF(H8,IF(AND(MONTH(H8)=4,DAY(H8)=1),DATE(YEAR(H8)+18,3,31),IF(MONTH(H8)&lt;=3,DATE(YEAR(H8)+18,3,31),DATE(YEAR(H8)+19,3,31))),"")</f>
        <v>42825</v>
      </c>
      <c r="AL7" s="273">
        <f ca="1">IF(H8,AK7-$S$1,"")</f>
        <v>1134</v>
      </c>
      <c r="AM7" s="72"/>
      <c r="AO7" s="72"/>
      <c r="AQ7" s="72"/>
      <c r="AS7" s="72"/>
      <c r="AT7" s="72"/>
      <c r="AU7" s="228" t="str">
        <f ca="1">IF(U7="","",IF(U7&gt;=1,1,""))</f>
        <v/>
      </c>
      <c r="AV7" s="229" t="str">
        <f t="shared" ref="AV7:AV35" ca="1" si="4">IF(X7="","",IF(X7&gt;=1,1,""))</f>
        <v/>
      </c>
      <c r="AW7" s="229" t="str">
        <f t="shared" ref="AW7:AW35" ca="1" si="5">IF(AA7="","",IF(AA7&gt;=1,1,""))</f>
        <v/>
      </c>
      <c r="AX7" s="229" t="str">
        <f t="shared" ref="AX7:AX35" ca="1" si="6">IF(AD7="","",IF(AD7&gt;=1,1,""))</f>
        <v/>
      </c>
      <c r="AY7" s="230">
        <f t="shared" ref="AY7:AY35" ca="1" si="7">SUM(AU7:AX7)</f>
        <v>0</v>
      </c>
      <c r="AZ7" s="228">
        <f ca="1">IF(AF7="","",IF(AF7&gt;=1,1,""))</f>
        <v>1</v>
      </c>
      <c r="BA7" s="229">
        <f ca="1">IF(AH7="","",IF(AH7&gt;=1,1,""))</f>
        <v>1</v>
      </c>
      <c r="BB7" s="229">
        <f ca="1">IF(AJ7="","",IF(AJ7&gt;=1,1,""))</f>
        <v>1</v>
      </c>
      <c r="BC7" s="229">
        <f ca="1">IF(AL7="","",IF(AL7&gt;=1,1,""))</f>
        <v>1</v>
      </c>
      <c r="BD7" s="237">
        <f ca="1">SUM(AZ7:BC7)</f>
        <v>4</v>
      </c>
      <c r="BE7" s="236">
        <f ca="1">IF(AZ7="","",AF7+1)</f>
        <v>1865</v>
      </c>
      <c r="BF7" s="236">
        <f ca="1">IF(BA7="","",AH7+2)</f>
        <v>5519</v>
      </c>
      <c r="BG7" s="236">
        <f ca="1">IF(BB7="","",AJ7+3)</f>
        <v>1867</v>
      </c>
      <c r="BH7" s="236">
        <f ca="1">IF(BC7="","",AL7+4)</f>
        <v>1138</v>
      </c>
    </row>
    <row r="8" spans="3:60" ht="12" customHeight="1">
      <c r="C8" s="397"/>
      <c r="D8" s="122"/>
      <c r="E8" s="123">
        <v>36652</v>
      </c>
      <c r="F8" s="123">
        <v>40300</v>
      </c>
      <c r="G8" s="123">
        <v>36763</v>
      </c>
      <c r="H8" s="123">
        <v>36196</v>
      </c>
      <c r="I8" s="133"/>
      <c r="J8" s="134"/>
      <c r="K8" s="135"/>
      <c r="L8" s="136"/>
      <c r="M8" s="137"/>
      <c r="N8" s="136"/>
      <c r="O8" s="137"/>
      <c r="P8" s="250"/>
      <c r="Q8" s="243"/>
      <c r="R8" s="244"/>
      <c r="S8" s="83">
        <f>IF(E8,IF(AND(MONTH(E8)=4,DAY(E8)=1),DATE(YEAR(E8)+12,3,31),IF(MONTH(E8)&lt;=3,DATE(YEAR(E8)+12,3,31),DATE(YEAR(E8)+13,3,31))),"")</f>
        <v>41364</v>
      </c>
      <c r="T8" s="84" t="str">
        <f t="shared" ref="T8:T38" ca="1" si="8">IF(U8&lt;0,"済","")</f>
        <v>済</v>
      </c>
      <c r="U8" s="85">
        <f ca="1">IF(E8,S8-$S$1,"")</f>
        <v>-327</v>
      </c>
      <c r="V8" s="86">
        <f>IF(F8,IF(AND(MONTH(F8)=4,DAY(F8)=1),DATE(YEAR(F8)+12,3,31),IF(MONTH(F8)&lt;=3,DATE(YEAR(F8)+12,3,31),DATE(YEAR(F8)+13,3,31))),"")</f>
        <v>45016</v>
      </c>
      <c r="W8" s="84" t="str">
        <f t="shared" ref="W8:W38" ca="1" si="9">IF(X8&lt;0,"済","")</f>
        <v/>
      </c>
      <c r="X8" s="85">
        <f ca="1">IF(F8,V8-$S$1,"")</f>
        <v>3325</v>
      </c>
      <c r="Y8" s="86">
        <f>IF(G8,IF(AND(MONTH(G8)=4,DAY(G8)=1),DATE(YEAR(G8)+12,3,31),IF(MONTH(G8)&lt;=3,DATE(YEAR(G8)+12,3,31),DATE(YEAR(G8)+13,3,31))),"")</f>
        <v>41364</v>
      </c>
      <c r="Z8" s="84" t="str">
        <f t="shared" ref="Z8:Z38" ca="1" si="10">IF(AA8&lt;0,"済","")</f>
        <v>済</v>
      </c>
      <c r="AA8" s="87">
        <f ca="1">IF(G8,Y8-$S$1,"")</f>
        <v>-327</v>
      </c>
      <c r="AB8" s="88">
        <f>IF(H8,IF(AND(MONTH(H8)=4,DAY(H8)=1),DATE(YEAR(H8)+12,3,31),IF(MONTH(H8)&lt;=3,DATE(YEAR(H8)+12,3,31),DATE(YEAR(H8)+13,3,31))),"")</f>
        <v>40633</v>
      </c>
      <c r="AC8" s="84" t="str">
        <f t="shared" ref="AC8:AC38" ca="1" si="11">IF(AD8&lt;0,"済","")</f>
        <v>済</v>
      </c>
      <c r="AD8" s="89">
        <f ca="1">IF(H8,AB8-$S$1,"")</f>
        <v>-1058</v>
      </c>
      <c r="AE8" s="90">
        <f>IF(E8,DATE(YEAR(S9),4,1),"")</f>
        <v>42461</v>
      </c>
      <c r="AF8" s="85">
        <f ca="1">IF(E8,AE8-$S$1,"")</f>
        <v>770</v>
      </c>
      <c r="AG8" s="91">
        <f>IF(F8,DATE(YEAR(V9),4,1),"")</f>
        <v>46113</v>
      </c>
      <c r="AH8" s="85">
        <f ca="1">IF(F8,AG8-$S$1,"")</f>
        <v>4422</v>
      </c>
      <c r="AI8" s="91">
        <f>IF(G8,DATE(YEAR(Y9),4,1),"")</f>
        <v>42461</v>
      </c>
      <c r="AJ8" s="87">
        <f ca="1">IF(G8,AI8-$S$1,"")</f>
        <v>770</v>
      </c>
      <c r="AK8" s="90">
        <f>IF(H8,DATE(YEAR(AB9),4,1),"")</f>
        <v>41730</v>
      </c>
      <c r="AL8" s="89">
        <f ca="1">IF(H8,AK8-$S$1,"")</f>
        <v>39</v>
      </c>
      <c r="AM8" s="150" t="str">
        <f ca="1">IF(AF8&lt;=0,1,"")</f>
        <v/>
      </c>
      <c r="AO8" s="150" t="str">
        <f ca="1">IF(AH8&lt;=0,1,"")</f>
        <v/>
      </c>
      <c r="AQ8" s="150" t="str">
        <f ca="1">IF(AJ8&lt;=0,1,"")</f>
        <v/>
      </c>
      <c r="AS8" s="150" t="str">
        <f ca="1">IF(AL8&lt;=0,1,"")</f>
        <v/>
      </c>
      <c r="AT8" s="72"/>
      <c r="AU8" s="228" t="str">
        <f t="shared" ref="AU8:AU35" ca="1" si="12">IF(U8="","",IF(U8&gt;=1,1,""))</f>
        <v/>
      </c>
      <c r="AV8" s="229">
        <f t="shared" ca="1" si="4"/>
        <v>1</v>
      </c>
      <c r="AW8" s="229" t="str">
        <f t="shared" ca="1" si="5"/>
        <v/>
      </c>
      <c r="AX8" s="229" t="str">
        <f t="shared" ca="1" si="6"/>
        <v/>
      </c>
      <c r="AY8" s="230">
        <f t="shared" ca="1" si="7"/>
        <v>1</v>
      </c>
      <c r="AZ8" s="299" t="str">
        <f t="shared" ref="AZ8" ca="1" si="13">IF(OR(AU7=1,AND(AU8=1,BE8&gt;=3)),15000,"")</f>
        <v/>
      </c>
      <c r="BA8" s="299">
        <f t="shared" ref="BA8" ca="1" si="14">IF(OR(AV7=1,AND(AV8=1,BF8&gt;=3)),15000,"")</f>
        <v>15000</v>
      </c>
      <c r="BB8" s="299" t="str">
        <f ca="1">IF(OR(AW7=1,AND(AW8=1,BG8&gt;=3)),15000,"")</f>
        <v/>
      </c>
      <c r="BC8" s="299" t="str">
        <f ca="1">IF(OR(AX7=1,AND(AX8=1,BH8&gt;=3)),15000,"")</f>
        <v/>
      </c>
      <c r="BE8" s="238">
        <f ca="1">IF(BE7="","",RANK(BE7,BE7:BH7,1))</f>
        <v>2</v>
      </c>
      <c r="BF8" s="238">
        <f ca="1">IF(BF7="","",RANK(BF7,BE7:BH7,1))</f>
        <v>4</v>
      </c>
      <c r="BG8" s="238">
        <f ca="1">IF(BG7="","",RANK(BG7,BE7:BH7,1))</f>
        <v>3</v>
      </c>
      <c r="BH8" s="238">
        <f ca="1">IF(BH7="","",RANK(BH7,BE7:BH7,1))</f>
        <v>1</v>
      </c>
    </row>
    <row r="9" spans="3:60" ht="12" customHeight="1">
      <c r="C9" s="138">
        <f ca="1">$D$1</f>
        <v>41691</v>
      </c>
      <c r="D9" s="139" t="str">
        <f>IF(D8="","",DATEDIF(D8,$D$1,"y"))&amp;"."&amp;IF(IF(D8="","",DATEDIF(D8,$D$1,"ym"))&lt;10,"0"&amp;IF(D8="","",DATEDIF(D8,$D$1,"ym")),IF(D8="","",DATEDIF(D8,$D$1,"ym")))</f>
        <v>.</v>
      </c>
      <c r="E9" s="140" t="str">
        <f ca="1">IF(E8="","",DATEDIF(E8,$D$1,"y"))&amp;"."&amp;IF(IF(E8="","",DATEDIF(E8,$D$1,"ym"))&lt;10,"0"&amp;IF(E8="","",DATEDIF(E8,$D$1,"ym")),IF(E8="","",DATEDIF(E8,$D$1,"ym")))</f>
        <v>13.09</v>
      </c>
      <c r="F9" s="140" t="str">
        <f ca="1">IF(F8="","",DATEDIF(F8,$D$1,"y"))&amp;"."&amp;IF(IF(F8="","",DATEDIF(F8,$D$1,"ym"))&lt;10,"0"&amp;IF(F8="","",DATEDIF(F8,$D$1,"ym")),IF(F8="","",DATEDIF(F8,$D$1,"ym")))</f>
        <v>3.09</v>
      </c>
      <c r="G9" s="140" t="str">
        <f ca="1">IF(G8="","",DATEDIF(G8,$D$1,"y"))&amp;"."&amp;IF(IF(G8="","",DATEDIF(G8,$D$1,"ym"))&lt;10,"0"&amp;IF(G8="","",DATEDIF(G8,$D$1,"ym")),IF(G8="","",DATEDIF(G8,$D$1,"ym")))</f>
        <v>13.05</v>
      </c>
      <c r="H9" s="140" t="str">
        <f ca="1">IF(H8="","",DATEDIF(H8,$D$1,"y"))&amp;"."&amp;IF(IF(H8="","",DATEDIF(H8,$D$1,"ym"))&lt;10,"0"&amp;IF(H8="","",DATEDIF(H8,$D$1,"ym")),IF(H8="","",DATEDIF(H8,$D$1,"ym")))</f>
        <v>15.00</v>
      </c>
      <c r="I9" s="141"/>
      <c r="J9" s="142"/>
      <c r="K9" s="143"/>
      <c r="L9" s="144"/>
      <c r="M9" s="145"/>
      <c r="N9" s="144"/>
      <c r="O9" s="145"/>
      <c r="P9" s="307"/>
      <c r="Q9" s="305"/>
      <c r="R9" s="245"/>
      <c r="S9" s="155">
        <f>IF(E8,IF(AND(MONTH(E8)=4,DAY(E8)=1),DATE(YEAR(E8)+15,3,31),IF(MONTH(E8)&lt;=3,DATE(YEAR(E8)+15,3,31),DATE(YEAR(E8)+16,3,31))),"")</f>
        <v>42460</v>
      </c>
      <c r="T9" s="156" t="str">
        <f t="shared" ca="1" si="8"/>
        <v/>
      </c>
      <c r="U9" s="100">
        <f ca="1">IF(E8,S9-$S$1,"")</f>
        <v>769</v>
      </c>
      <c r="V9" s="157">
        <f>IF(F8,IF(AND(MONTH(F8)=4,DAY(F8)=1),DATE(YEAR(F8)+15,3,31),IF(MONTH(F8)&lt;=3,DATE(YEAR(F8)+15,3,31),DATE(YEAR(F8)+16,3,31))),"")</f>
        <v>46112</v>
      </c>
      <c r="W9" s="156" t="str">
        <f t="shared" ca="1" si="9"/>
        <v/>
      </c>
      <c r="X9" s="100">
        <f ca="1">IF(F8,V9-$S$1,"")</f>
        <v>4421</v>
      </c>
      <c r="Y9" s="157">
        <f>IF(G8,IF(AND(MONTH(G8)=4,DAY(G8)=1),DATE(YEAR(G8)+15,3,31),IF(MONTH(G8)&lt;=3,DATE(YEAR(G8)+15,3,31),DATE(YEAR(G8)+16,3,31))),"")</f>
        <v>42460</v>
      </c>
      <c r="Z9" s="156" t="str">
        <f t="shared" ca="1" si="10"/>
        <v/>
      </c>
      <c r="AA9" s="158">
        <f ca="1">IF(G8,Y9-$S$1,"")</f>
        <v>769</v>
      </c>
      <c r="AB9" s="159">
        <f>IF(H8,IF(AND(MONTH(H8)=4,DAY(H8)=1),DATE(YEAR(H8)+15,3,31),IF(MONTH(H8)&lt;=3,DATE(YEAR(H8)+15,3,31),DATE(YEAR(H8)+16,3,31))),"")</f>
        <v>41729</v>
      </c>
      <c r="AC9" s="156" t="str">
        <f t="shared" ca="1" si="11"/>
        <v/>
      </c>
      <c r="AD9" s="160">
        <f ca="1">IF(H8,AB9-$S$1,"")</f>
        <v>38</v>
      </c>
      <c r="AE9" s="162">
        <f>IF(E8,DATE(YEAR(S9)+7,3,31),"")</f>
        <v>45016</v>
      </c>
      <c r="AF9" s="100">
        <f ca="1">IF(E8,AE9-$S$1,"")</f>
        <v>3325</v>
      </c>
      <c r="AG9" s="161">
        <f>IF(F8,DATE(YEAR(V9)+7,3,31),"")</f>
        <v>48669</v>
      </c>
      <c r="AH9" s="100">
        <f ca="1">IF(F8,AG9-$S$1,"")</f>
        <v>6978</v>
      </c>
      <c r="AI9" s="161">
        <f>IF(G8,DATE(YEAR(Y9)+7,3,31),"")</f>
        <v>45016</v>
      </c>
      <c r="AJ9" s="158">
        <f ca="1">IF(G8,AI9-$S$1,"")</f>
        <v>3325</v>
      </c>
      <c r="AK9" s="162">
        <f>IF(H8,DATE(YEAR(AB9)+7,3,31),"")</f>
        <v>44286</v>
      </c>
      <c r="AL9" s="160">
        <f ca="1">IF(H8,AK9-$S$1,"")</f>
        <v>2595</v>
      </c>
      <c r="AM9" s="150" t="str">
        <f ca="1">IF(AF9&lt;=0,1,"")</f>
        <v/>
      </c>
      <c r="AO9" s="150" t="str">
        <f ca="1">IF(AH9&lt;=0,1,"")</f>
        <v/>
      </c>
      <c r="AQ9" s="150" t="str">
        <f ca="1">IF(AJ9&lt;=0,1,"")</f>
        <v/>
      </c>
      <c r="AS9" s="150" t="str">
        <f ca="1">IF(AL9&lt;=0,1,"")</f>
        <v/>
      </c>
      <c r="AT9" s="101">
        <f ca="1">SUM(AM8:AS8)-SUM(AM9:AS9)</f>
        <v>0</v>
      </c>
      <c r="AU9" s="228">
        <f t="shared" ca="1" si="12"/>
        <v>1</v>
      </c>
      <c r="AV9" s="229">
        <f t="shared" ca="1" si="4"/>
        <v>1</v>
      </c>
      <c r="AW9" s="229">
        <f t="shared" ca="1" si="5"/>
        <v>1</v>
      </c>
      <c r="AX9" s="229">
        <f t="shared" ca="1" si="6"/>
        <v>1</v>
      </c>
      <c r="AY9" s="230">
        <f t="shared" ca="1" si="7"/>
        <v>4</v>
      </c>
      <c r="AZ9" s="299">
        <f t="shared" ref="AZ9" ca="1" si="15">IF(OR(AZ8=15000,AND(AU8="",AU9="")),"",IF(AU9=1,10000,""))</f>
        <v>10000</v>
      </c>
      <c r="BA9" s="299" t="str">
        <f t="shared" ref="BA9" ca="1" si="16">IF(OR(BA8=15000,AND(AV8="",AV9="")),"",IF(AV9=1,10000,""))</f>
        <v/>
      </c>
      <c r="BB9" s="299">
        <f ca="1">IF(OR(BB8=15000,AND(AW8="",AW9="")),"",IF(AW9=1,10000,""))</f>
        <v>10000</v>
      </c>
      <c r="BC9" s="299">
        <f ca="1">IF(OR(BC8=15000,AND(AX8="",AX9="")),"",IF(AX9=1,10000,""))</f>
        <v>10000</v>
      </c>
      <c r="BE9" s="239"/>
      <c r="BF9" s="239"/>
      <c r="BG9" s="239"/>
      <c r="BH9" s="239"/>
    </row>
    <row r="10" spans="3:60" ht="12" customHeight="1">
      <c r="C10" s="396" t="s">
        <v>127</v>
      </c>
      <c r="D10" s="125" t="s">
        <v>132</v>
      </c>
      <c r="E10" s="124" t="s">
        <v>133</v>
      </c>
      <c r="F10" s="124" t="s">
        <v>134</v>
      </c>
      <c r="G10" s="124" t="s">
        <v>135</v>
      </c>
      <c r="H10" s="124" t="s">
        <v>122</v>
      </c>
      <c r="I10" s="130">
        <f ca="1">AT12</f>
        <v>1</v>
      </c>
      <c r="J10" s="127"/>
      <c r="K10" s="131">
        <f ca="1">IF(COUNTA(D10:E10)=0,"",IF(J10="○",SUM(COUNTA(E10)*11000,COUNTA(F10:H10)*6500,I10*5000),IF(D10="",SUM(COUNTA(E10)*6500,COUNTA(F10:H10)*6500,I10*5000),(COUNTA(D10)*13000+COUNTA(E10:H10)*6500+I10*5000))))</f>
        <v>44000</v>
      </c>
      <c r="L10" s="58"/>
      <c r="M10" s="146" t="str">
        <f>IF(L10="","",IF(AND(L10=1,$D$1&gt;=41730),0,IF(AND(L10=1,$D$1&gt;=41365),1000,IF(L10&lt;=12000,"",IF(L10&gt;55000,27000,IF(L10&gt;23000,ROUNDDOWN((L10-23000)/2+11000,-2),ROUNDDOWN(L10-12000,-2)))))))</f>
        <v/>
      </c>
      <c r="N10" s="59"/>
      <c r="O10" s="146" t="str">
        <f>IF(N10="","",VLOOKUP(N10,リスト!$P$42:$R$70,3))</f>
        <v/>
      </c>
      <c r="P10" s="240">
        <f t="shared" ref="P10" ca="1" si="17">IF(COUNTA(E10:H10)&gt;0,AY12,"")</f>
        <v>3</v>
      </c>
      <c r="Q10" s="241">
        <f t="shared" ref="Q10" ca="1" si="18">IF(P12=1,P10*5000,SUM(AZ11:BC12))</f>
        <v>35000</v>
      </c>
      <c r="R10" s="242"/>
      <c r="S10" s="251">
        <f>IF(E11,EOMONTH(DATE(YEAR(E11)+3,MONTH(E11),DAY(E11)-1),0),"")</f>
        <v>35550</v>
      </c>
      <c r="T10" s="252" t="str">
        <f t="shared" ref="T10" ca="1" si="19">IF(U10&lt;0,"済","")</f>
        <v>済</v>
      </c>
      <c r="U10" s="246">
        <f ca="1">IF(E11,S10-$S$1,"")</f>
        <v>-6141</v>
      </c>
      <c r="V10" s="253">
        <f>IF(F11,EOMONTH(DATE(YEAR(F11)+3,MONTH(F11),DAY(F11)-1),0),"")</f>
        <v>37925</v>
      </c>
      <c r="W10" s="252" t="str">
        <f t="shared" ref="W10" ca="1" si="20">IF(X10&lt;0,"済","")</f>
        <v>済</v>
      </c>
      <c r="X10" s="246">
        <f ca="1">IF(F11,V10-$S$1,"")</f>
        <v>-3766</v>
      </c>
      <c r="Y10" s="253">
        <f>IF(G11,EOMONTH(DATE(YEAR(G11)+3,MONTH(G11),DAY(G11)-1),0),"")</f>
        <v>37864</v>
      </c>
      <c r="Z10" s="252" t="str">
        <f t="shared" ref="Z10" ca="1" si="21">IF(AA10&lt;0,"済","")</f>
        <v>済</v>
      </c>
      <c r="AA10" s="254">
        <f ca="1">IF(G11,Y10-$S$1,"")</f>
        <v>-3827</v>
      </c>
      <c r="AB10" s="255">
        <f>IF(H11,EOMONTH(DATE(YEAR(H11)+3,MONTH(H11),DAY(H11)-1),0),"")</f>
        <v>41455</v>
      </c>
      <c r="AC10" s="252" t="str">
        <f t="shared" ref="AC10" ca="1" si="22">IF(AD10&lt;0,"済","")</f>
        <v>済</v>
      </c>
      <c r="AD10" s="256">
        <f ca="1">IF(H11,AB10-$S$1,"")</f>
        <v>-236</v>
      </c>
      <c r="AE10" s="251">
        <f>IF(E11,IF(AND(MONTH(E11)=4,DAY(E11)=1),DATE(YEAR(E11)+18,3,31),IF(MONTH(E11)&lt;=3,DATE(YEAR(E11)+18,3,31),DATE(YEAR(E11)+19,3,31))),"")</f>
        <v>41364</v>
      </c>
      <c r="AF10" s="247">
        <f ca="1">IF(E11,AE10-$S$1,"")</f>
        <v>-327</v>
      </c>
      <c r="AG10" s="253">
        <f>IF(F11,IF(AND(MONTH(F11)=4,DAY(F11)=1),DATE(YEAR(F11)+18,3,31),IF(MONTH(F11)&lt;=3,DATE(YEAR(F11)+18,3,31),DATE(YEAR(F11)+19,3,31))),"")</f>
        <v>43555</v>
      </c>
      <c r="AH10" s="247">
        <f ca="1">IF(F11,AG10-$S$1,"")</f>
        <v>1864</v>
      </c>
      <c r="AI10" s="253">
        <f>IF(G11,IF(AND(MONTH(G11)=4,DAY(G11)=1),DATE(YEAR(G11)+18,3,31),IF(MONTH(G11)&lt;=3,DATE(YEAR(G11)+18,3,31),DATE(YEAR(G11)+19,3,31))),"")</f>
        <v>43555</v>
      </c>
      <c r="AJ10" s="248">
        <f ca="1">IF(G11,AI10-$S$1,"")</f>
        <v>1864</v>
      </c>
      <c r="AK10" s="255">
        <f>IF(H11,IF(AND(MONTH(H11)=4,DAY(H11)=1),DATE(YEAR(H11)+18,3,31),IF(MONTH(H11)&lt;=3,DATE(YEAR(H11)+18,3,31),DATE(YEAR(H11)+19,3,31))),"")</f>
        <v>47208</v>
      </c>
      <c r="AL10" s="249">
        <f ca="1">IF(H11,AK10-$S$1,"")</f>
        <v>5517</v>
      </c>
      <c r="AM10" s="72"/>
      <c r="AO10" s="72"/>
      <c r="AQ10" s="72"/>
      <c r="AS10" s="72"/>
      <c r="AT10" s="72"/>
      <c r="AU10" s="228" t="str">
        <f t="shared" ca="1" si="12"/>
        <v/>
      </c>
      <c r="AV10" s="229" t="str">
        <f t="shared" ca="1" si="4"/>
        <v/>
      </c>
      <c r="AW10" s="229" t="str">
        <f t="shared" ca="1" si="5"/>
        <v/>
      </c>
      <c r="AX10" s="229" t="str">
        <f t="shared" ca="1" si="6"/>
        <v/>
      </c>
      <c r="AY10" s="230">
        <f t="shared" ca="1" si="7"/>
        <v>0</v>
      </c>
      <c r="AZ10" s="228" t="str">
        <f ca="1">IF(AF10="","",IF(AF10&gt;=1,1,""))</f>
        <v/>
      </c>
      <c r="BA10" s="229">
        <f ca="1">IF(AH10="","",IF(AH10&gt;=1,1,""))</f>
        <v>1</v>
      </c>
      <c r="BB10" s="229">
        <f ca="1">IF(AJ10="","",IF(AJ10&gt;=1,1,""))</f>
        <v>1</v>
      </c>
      <c r="BC10" s="229">
        <f ca="1">IF(AL10="","",IF(AL10&gt;=1,1,""))</f>
        <v>1</v>
      </c>
      <c r="BD10" s="237">
        <f ca="1">SUM(AZ10:BC10)</f>
        <v>3</v>
      </c>
      <c r="BE10" s="236" t="str">
        <f ca="1">IF(AZ10="","",AF10+1)</f>
        <v/>
      </c>
      <c r="BF10" s="236">
        <f ca="1">IF(BA10="","",AH10+2)</f>
        <v>1866</v>
      </c>
      <c r="BG10" s="236">
        <f ca="1">IF(BB10="","",AJ10+3)</f>
        <v>1867</v>
      </c>
      <c r="BH10" s="236">
        <f ca="1">IF(BC10="","",AL10+4)</f>
        <v>5521</v>
      </c>
    </row>
    <row r="11" spans="3:60" ht="12" customHeight="1">
      <c r="C11" s="397"/>
      <c r="D11" s="122">
        <v>26291</v>
      </c>
      <c r="E11" s="123">
        <v>34427</v>
      </c>
      <c r="F11" s="123">
        <v>36802</v>
      </c>
      <c r="G11" s="123">
        <v>36748</v>
      </c>
      <c r="H11" s="123">
        <v>40331</v>
      </c>
      <c r="I11" s="133"/>
      <c r="J11" s="134"/>
      <c r="K11" s="135"/>
      <c r="L11" s="136"/>
      <c r="M11" s="137"/>
      <c r="N11" s="136"/>
      <c r="O11" s="137"/>
      <c r="P11" s="250"/>
      <c r="Q11" s="243"/>
      <c r="R11" s="244"/>
      <c r="S11" s="83">
        <f>IF(E11,IF(AND(MONTH(E11)=4,DAY(E11)=1),DATE(YEAR(E11)+12,3,31),IF(MONTH(E11)&lt;=3,DATE(YEAR(E11)+12,3,31),DATE(YEAR(E11)+13,3,31))),"")</f>
        <v>39172</v>
      </c>
      <c r="T11" s="84" t="str">
        <f t="shared" ca="1" si="8"/>
        <v>済</v>
      </c>
      <c r="U11" s="85">
        <f ca="1">IF(E11,S11-$S$1,"")</f>
        <v>-2519</v>
      </c>
      <c r="V11" s="86">
        <f>IF(F11,IF(AND(MONTH(F11)=4,DAY(F11)=1),DATE(YEAR(F11)+12,3,31),IF(MONTH(F11)&lt;=3,DATE(YEAR(F11)+12,3,31),DATE(YEAR(F11)+13,3,31))),"")</f>
        <v>41364</v>
      </c>
      <c r="W11" s="84" t="str">
        <f t="shared" ca="1" si="9"/>
        <v>済</v>
      </c>
      <c r="X11" s="85">
        <f ca="1">IF(F11,V11-$S$1,"")</f>
        <v>-327</v>
      </c>
      <c r="Y11" s="86">
        <f>IF(G11,IF(AND(MONTH(G11)=4,DAY(G11)=1),DATE(YEAR(G11)+12,3,31),IF(MONTH(G11)&lt;=3,DATE(YEAR(G11)+12,3,31),DATE(YEAR(G11)+13,3,31))),"")</f>
        <v>41364</v>
      </c>
      <c r="Z11" s="84" t="str">
        <f t="shared" ca="1" si="10"/>
        <v>済</v>
      </c>
      <c r="AA11" s="87">
        <f ca="1">IF(G11,Y11-$S$1,"")</f>
        <v>-327</v>
      </c>
      <c r="AB11" s="88">
        <f>IF(H11,IF(AND(MONTH(H11)=4,DAY(H11)=1),DATE(YEAR(H11)+12,3,31),IF(MONTH(H11)&lt;=3,DATE(YEAR(H11)+12,3,31),DATE(YEAR(H11)+13,3,31))),"")</f>
        <v>45016</v>
      </c>
      <c r="AC11" s="84" t="str">
        <f t="shared" ca="1" si="11"/>
        <v/>
      </c>
      <c r="AD11" s="89">
        <f ca="1">IF(H11,AB11-$S$1,"")</f>
        <v>3325</v>
      </c>
      <c r="AE11" s="90">
        <f>IF(E11,DATE(YEAR(S12),4,1),"")</f>
        <v>40269</v>
      </c>
      <c r="AF11" s="85">
        <f ca="1">IF(E11,AE11-$S$1,"")</f>
        <v>-1422</v>
      </c>
      <c r="AG11" s="91">
        <f>IF(F11,DATE(YEAR(V12),4,1),"")</f>
        <v>42461</v>
      </c>
      <c r="AH11" s="85">
        <f ca="1">IF(F11,AG11-$S$1,"")</f>
        <v>770</v>
      </c>
      <c r="AI11" s="91">
        <f>IF(G11,DATE(YEAR(Y12),4,1),"")</f>
        <v>42461</v>
      </c>
      <c r="AJ11" s="87">
        <f ca="1">IF(G11,AI11-$S$1,"")</f>
        <v>770</v>
      </c>
      <c r="AK11" s="90">
        <f>IF(H11,DATE(YEAR(AB12),4,1),"")</f>
        <v>46113</v>
      </c>
      <c r="AL11" s="89">
        <f ca="1">IF(H11,AK11-$S$1,"")</f>
        <v>4422</v>
      </c>
      <c r="AM11" s="150">
        <f ca="1">IF(AF11&lt;=0,1,"")</f>
        <v>1</v>
      </c>
      <c r="AO11" s="150" t="str">
        <f ca="1">IF(AH11&lt;=0,1,"")</f>
        <v/>
      </c>
      <c r="AQ11" s="150" t="str">
        <f ca="1">IF(AJ11&lt;=0,1,"")</f>
        <v/>
      </c>
      <c r="AS11" s="150" t="str">
        <f ca="1">IF(AL11&lt;=0,1,"")</f>
        <v/>
      </c>
      <c r="AT11" s="72"/>
      <c r="AU11" s="228" t="str">
        <f ca="1">IF(U11="","",IF(U11&gt;=1,1,""))</f>
        <v/>
      </c>
      <c r="AV11" s="229" t="str">
        <f t="shared" ca="1" si="4"/>
        <v/>
      </c>
      <c r="AW11" s="229" t="str">
        <f ca="1">IF(AA11="","",IF(AA11&gt;=1,1,""))</f>
        <v/>
      </c>
      <c r="AX11" s="229">
        <f t="shared" ca="1" si="6"/>
        <v>1</v>
      </c>
      <c r="AY11" s="230">
        <f t="shared" ca="1" si="7"/>
        <v>1</v>
      </c>
      <c r="AZ11" s="299" t="str">
        <f t="shared" ref="AZ11" ca="1" si="23">IF(OR(AU10=1,AND(AU11=1,BE11&gt;=3)),15000,"")</f>
        <v/>
      </c>
      <c r="BA11" s="299" t="str">
        <f t="shared" ref="BA11" ca="1" si="24">IF(OR(AV10=1,AND(AV11=1,BF11&gt;=3)),15000,"")</f>
        <v/>
      </c>
      <c r="BB11" s="299" t="str">
        <f ca="1">IF(OR(AW10=1,AND(AW11=1,BG11&gt;=3)),15000,"")</f>
        <v/>
      </c>
      <c r="BC11" s="299">
        <f ca="1">IF(OR(AX10=1,AND(AX11=1,BH11&gt;=3)),15000,"")</f>
        <v>15000</v>
      </c>
      <c r="BE11" s="238" t="str">
        <f ca="1">IF(BE10="","",RANK(BE10,BE10:BH10,1))</f>
        <v/>
      </c>
      <c r="BF11" s="238">
        <f ca="1">IF(BF10="","",RANK(BF10,BE10:BH10,1))</f>
        <v>1</v>
      </c>
      <c r="BG11" s="238">
        <f ca="1">IF(BG10="","",RANK(BG10,BE10:BH10,1))</f>
        <v>2</v>
      </c>
      <c r="BH11" s="238">
        <f ca="1">IF(BH10="","",RANK(BH10,BE10:BH10,1))</f>
        <v>3</v>
      </c>
    </row>
    <row r="12" spans="3:60" ht="12" customHeight="1">
      <c r="C12" s="147">
        <f ca="1">$D$1</f>
        <v>41691</v>
      </c>
      <c r="D12" s="148" t="str">
        <f ca="1">IF(D11="","",DATEDIF(D11,$D$1,"y"))&amp;"."&amp;IF(IF(D11="","",DATEDIF(D11,$D$1,"ym"))&lt;10,"0"&amp;IF(D11="","",DATEDIF(D11,$D$1,"ym")),IF(D11="","",DATEDIF(D11,$D$1,"ym")))</f>
        <v>42.01</v>
      </c>
      <c r="E12" s="149" t="str">
        <f ca="1">IF(E11="","",DATEDIF(E11,$D$1,"y"))&amp;"."&amp;IF(IF(E11="","",DATEDIF(E11,$D$1,"ym"))&lt;10,"0"&amp;IF(E11="","",DATEDIF(E11,$D$1,"ym")),IF(E11="","",DATEDIF(E11,$D$1,"ym")))</f>
        <v>19.10</v>
      </c>
      <c r="F12" s="149" t="str">
        <f ca="1">IF(F11="","",DATEDIF(F11,$D$1,"y"))&amp;"."&amp;IF(IF(F11="","",DATEDIF(F11,$D$1,"ym"))&lt;10,"0"&amp;IF(F11="","",DATEDIF(F11,$D$1,"ym")),IF(F11="","",DATEDIF(F11,$D$1,"ym")))</f>
        <v>13.04</v>
      </c>
      <c r="G12" s="149" t="str">
        <f ca="1">IF(G11="","",DATEDIF(G11,$D$1,"y"))&amp;"."&amp;IF(IF(G11="","",DATEDIF(G11,$D$1,"ym"))&lt;10,"0"&amp;IF(G11="","",DATEDIF(G11,$D$1,"ym")),IF(G11="","",DATEDIF(G11,$D$1,"ym")))</f>
        <v>13.06</v>
      </c>
      <c r="H12" s="149" t="str">
        <f ca="1">IF(H11="","",DATEDIF(H11,$D$1,"y"))&amp;"."&amp;IF(IF(H11="","",DATEDIF(H11,$D$1,"ym"))&lt;10,"0"&amp;IF(H11="","",DATEDIF(H11,$D$1,"ym")),IF(H11="","",DATEDIF(H11,$D$1,"ym")))</f>
        <v>3.08</v>
      </c>
      <c r="I12" s="133"/>
      <c r="J12" s="134"/>
      <c r="K12" s="135"/>
      <c r="L12" s="136"/>
      <c r="M12" s="145"/>
      <c r="N12" s="136"/>
      <c r="O12" s="145"/>
      <c r="P12" s="307"/>
      <c r="Q12" s="305"/>
      <c r="R12" s="245"/>
      <c r="S12" s="155">
        <f>IF(E11,IF(AND(MONTH(E11)=4,DAY(E11)=1),DATE(YEAR(E11)+15,3,31),IF(MONTH(E11)&lt;=3,DATE(YEAR(E11)+15,3,31),DATE(YEAR(E11)+16,3,31))),"")</f>
        <v>40268</v>
      </c>
      <c r="T12" s="156" t="str">
        <f t="shared" ca="1" si="8"/>
        <v>済</v>
      </c>
      <c r="U12" s="100">
        <f ca="1">IF(E11,S12-$S$1,"")</f>
        <v>-1423</v>
      </c>
      <c r="V12" s="157">
        <f>IF(F11,IF(AND(MONTH(F11)=4,DAY(F11)=1),DATE(YEAR(F11)+15,3,31),IF(MONTH(F11)&lt;=3,DATE(YEAR(F11)+15,3,31),DATE(YEAR(F11)+16,3,31))),"")</f>
        <v>42460</v>
      </c>
      <c r="W12" s="156" t="str">
        <f t="shared" ca="1" si="9"/>
        <v/>
      </c>
      <c r="X12" s="100">
        <f ca="1">IF(F11,V12-$S$1,"")</f>
        <v>769</v>
      </c>
      <c r="Y12" s="157">
        <f>IF(G11,IF(AND(MONTH(G11)=4,DAY(G11)=1),DATE(YEAR(G11)+15,3,31),IF(MONTH(G11)&lt;=3,DATE(YEAR(G11)+15,3,31),DATE(YEAR(G11)+16,3,31))),"")</f>
        <v>42460</v>
      </c>
      <c r="Z12" s="156" t="str">
        <f t="shared" ca="1" si="10"/>
        <v/>
      </c>
      <c r="AA12" s="158">
        <f ca="1">IF(G11,Y12-$S$1,"")</f>
        <v>769</v>
      </c>
      <c r="AB12" s="159">
        <f>IF(H11,IF(AND(MONTH(H11)=4,DAY(H11)=1),DATE(YEAR(H11)+15,3,31),IF(MONTH(H11)&lt;=3,DATE(YEAR(H11)+15,3,31),DATE(YEAR(H11)+16,3,31))),"")</f>
        <v>46112</v>
      </c>
      <c r="AC12" s="156" t="str">
        <f t="shared" ca="1" si="11"/>
        <v/>
      </c>
      <c r="AD12" s="160">
        <f ca="1">IF(H11,AB12-$S$1,"")</f>
        <v>4421</v>
      </c>
      <c r="AE12" s="162">
        <f>IF(E11,DATE(YEAR(S12)+7,3,31),"")</f>
        <v>42825</v>
      </c>
      <c r="AF12" s="100">
        <f ca="1">IF(E11,AE12-$S$1,"")</f>
        <v>1134</v>
      </c>
      <c r="AG12" s="161">
        <f>IF(F11,DATE(YEAR(V12)+7,3,31),"")</f>
        <v>45016</v>
      </c>
      <c r="AH12" s="100">
        <f ca="1">IF(F11,AG12-$S$1,"")</f>
        <v>3325</v>
      </c>
      <c r="AI12" s="161">
        <f>IF(G11,DATE(YEAR(Y12)+7,3,31),"")</f>
        <v>45016</v>
      </c>
      <c r="AJ12" s="158">
        <f ca="1">IF(G11,AI12-$S$1,"")</f>
        <v>3325</v>
      </c>
      <c r="AK12" s="162">
        <f>IF(H11,DATE(YEAR(AB12)+7,3,31),"")</f>
        <v>48669</v>
      </c>
      <c r="AL12" s="160">
        <f ca="1">IF(H11,AK12-$S$1,"")</f>
        <v>6978</v>
      </c>
      <c r="AM12" s="150" t="str">
        <f ca="1">IF(AF12&lt;=0,1,"")</f>
        <v/>
      </c>
      <c r="AO12" s="150" t="str">
        <f ca="1">IF(AH12&lt;=0,1,"")</f>
        <v/>
      </c>
      <c r="AQ12" s="150" t="str">
        <f ca="1">IF(AJ12&lt;=0,1,"")</f>
        <v/>
      </c>
      <c r="AS12" s="150" t="str">
        <f ca="1">IF(AL12&lt;=0,1,"")</f>
        <v/>
      </c>
      <c r="AT12" s="101">
        <f ca="1">SUM(AM11:AS11)-SUM(AM12:AS12)</f>
        <v>1</v>
      </c>
      <c r="AU12" s="228" t="str">
        <f ca="1">IF(U12="","",IF(U12&gt;=1,1,""))</f>
        <v/>
      </c>
      <c r="AV12" s="229">
        <f t="shared" ca="1" si="4"/>
        <v>1</v>
      </c>
      <c r="AW12" s="229">
        <f ca="1">IF(AA12="","",IF(AA12&gt;=1,1,""))</f>
        <v>1</v>
      </c>
      <c r="AX12" s="229">
        <f t="shared" ca="1" si="6"/>
        <v>1</v>
      </c>
      <c r="AY12" s="230">
        <f t="shared" ca="1" si="7"/>
        <v>3</v>
      </c>
      <c r="AZ12" s="299" t="str">
        <f t="shared" ref="AZ12" ca="1" si="25">IF(OR(AZ11=15000,AND(AU11="",AU12="")),"",IF(AU12=1,10000,""))</f>
        <v/>
      </c>
      <c r="BA12" s="299">
        <f t="shared" ref="BA12" ca="1" si="26">IF(OR(BA11=15000,AND(AV11="",AV12="")),"",IF(AV12=1,10000,""))</f>
        <v>10000</v>
      </c>
      <c r="BB12" s="299">
        <f ca="1">IF(OR(BB11=15000,AND(AW11="",AW12="")),"",IF(AW12=1,10000,""))</f>
        <v>10000</v>
      </c>
      <c r="BC12" s="299" t="str">
        <f ca="1">IF(OR(BC11=15000,AND(AX11="",AX12="")),"",IF(AX12=1,10000,""))</f>
        <v/>
      </c>
      <c r="BE12" s="239"/>
      <c r="BF12" s="239"/>
      <c r="BG12" s="239"/>
      <c r="BH12" s="239"/>
    </row>
    <row r="13" spans="3:60" ht="12" customHeight="1">
      <c r="C13" s="396" t="s">
        <v>159</v>
      </c>
      <c r="D13" s="120"/>
      <c r="E13" s="121" t="s">
        <v>45</v>
      </c>
      <c r="F13" s="121" t="s">
        <v>46</v>
      </c>
      <c r="G13" s="121" t="s">
        <v>114</v>
      </c>
      <c r="H13" s="121"/>
      <c r="I13" s="130">
        <f ca="1">AT15</f>
        <v>1</v>
      </c>
      <c r="J13" s="127" t="s">
        <v>42</v>
      </c>
      <c r="K13" s="131">
        <f ca="1">IF(COUNTA(D13:E13)=0,"",IF(J13="○",SUM(COUNTA(E13)*11000,COUNTA(F13:H13)*6500,I13*5000),IF(D13="",SUM(COUNTA(E13)*6500,COUNTA(F13:H13)*6500,I13*5000),(COUNTA(D13)*13000+COUNTA(E13:H13)*6500+I13*5000))))</f>
        <v>29000</v>
      </c>
      <c r="L13" s="61"/>
      <c r="M13" s="146" t="str">
        <f>IF(L13="","",IF(AND(L13=1,$D$1&gt;=41730),0,IF(AND(L13=1,$D$1&gt;=41365),1000,IF(L13&lt;=12000,"",IF(L13&gt;55000,27000,IF(L13&gt;23000,ROUNDDOWN((L13-23000)/2+11000,-2),ROUNDDOWN(L13-12000,-2)))))))</f>
        <v/>
      </c>
      <c r="N13" s="60"/>
      <c r="O13" s="146" t="str">
        <f>IF(N13="","",VLOOKUP(N13,リスト!$P$42:$R$70,3))</f>
        <v/>
      </c>
      <c r="P13" s="240">
        <f t="shared" ref="P13" ca="1" si="27">IF(COUNTA(E13:H13)&gt;0,AY15,"")</f>
        <v>2</v>
      </c>
      <c r="Q13" s="241">
        <f t="shared" ref="Q13" ca="1" si="28">IF(P15=1,P13*5000,SUM(AZ14:BC15))</f>
        <v>20000</v>
      </c>
      <c r="R13" s="242"/>
      <c r="S13" s="251">
        <f>IF(E14,EOMONTH(DATE(YEAR(E14)+3,MONTH(E14),DAY(E14)-1),0),"")</f>
        <v>35915</v>
      </c>
      <c r="T13" s="252" t="str">
        <f t="shared" ca="1" si="8"/>
        <v>済</v>
      </c>
      <c r="U13" s="246">
        <f ca="1">IF(E14,S13-$S$1,"")</f>
        <v>-5776</v>
      </c>
      <c r="V13" s="253">
        <f>IF(F14,EOMONTH(DATE(YEAR(F14)+3,MONTH(F14),DAY(F14)-1),0),"")</f>
        <v>37195</v>
      </c>
      <c r="W13" s="252" t="str">
        <f t="shared" ca="1" si="9"/>
        <v>済</v>
      </c>
      <c r="X13" s="246">
        <f ca="1">IF(F14,V13-$S$1,"")</f>
        <v>-4496</v>
      </c>
      <c r="Y13" s="253">
        <f>IF(G14,EOMONTH(DATE(YEAR(G14)+3,MONTH(G14),DAY(G14)-1),0),"")</f>
        <v>37652</v>
      </c>
      <c r="Z13" s="252" t="str">
        <f t="shared" ca="1" si="10"/>
        <v>済</v>
      </c>
      <c r="AA13" s="254">
        <f ca="1">IF(G14,Y13-$S$1,"")</f>
        <v>-4039</v>
      </c>
      <c r="AB13" s="255" t="str">
        <f>IF(H14,EOMONTH(DATE(YEAR(H14)+3,MONTH(H14),DAY(H14)-1),0),"")</f>
        <v/>
      </c>
      <c r="AC13" s="252" t="str">
        <f t="shared" si="11"/>
        <v/>
      </c>
      <c r="AD13" s="256" t="str">
        <f>IF(H14,AB13-$S$1,"")</f>
        <v/>
      </c>
      <c r="AE13" s="251">
        <f>IF(E14,IF(AND(MONTH(E14)=4,DAY(E14)=1),DATE(YEAR(E14)+18,3,31),IF(MONTH(E14)&lt;=3,DATE(YEAR(E14)+18,3,31),DATE(YEAR(E14)+19,3,31))),"")</f>
        <v>41729</v>
      </c>
      <c r="AF13" s="247">
        <f ca="1">IF(E14,AE13-$S$1,"")</f>
        <v>38</v>
      </c>
      <c r="AG13" s="253">
        <f>IF(F14,IF(AND(MONTH(F14)=4,DAY(F14)=1),DATE(YEAR(F14)+18,3,31),IF(MONTH(F14)&lt;=3,DATE(YEAR(F14)+18,3,31),DATE(YEAR(F14)+19,3,31))),"")</f>
        <v>42825</v>
      </c>
      <c r="AH13" s="247">
        <f ca="1">IF(F14,AG13-$S$1,"")</f>
        <v>1134</v>
      </c>
      <c r="AI13" s="253">
        <f>IF(G14,IF(AND(MONTH(G14)=4,DAY(G14)=1),DATE(YEAR(G14)+18,3,31),IF(MONTH(G14)&lt;=3,DATE(YEAR(G14)+18,3,31),DATE(YEAR(G14)+19,3,31))),"")</f>
        <v>43190</v>
      </c>
      <c r="AJ13" s="248">
        <f ca="1">IF(G14,AI13-$S$1,"")</f>
        <v>1499</v>
      </c>
      <c r="AK13" s="255" t="str">
        <f>IF(H14,IF(AND(MONTH(H14)=4,DAY(H14)=1),DATE(YEAR(H14)+18,3,31),IF(MONTH(H14)&lt;=3,DATE(YEAR(H14)+18,3,31),DATE(YEAR(H14)+19,3,31))),"")</f>
        <v/>
      </c>
      <c r="AL13" s="249" t="str">
        <f>IF(H14,AK13-$S$1,"")</f>
        <v/>
      </c>
      <c r="AM13" s="72"/>
      <c r="AO13" s="72"/>
      <c r="AQ13" s="72"/>
      <c r="AS13" s="72"/>
      <c r="AT13" s="72"/>
      <c r="AU13" s="298" t="str">
        <f t="shared" ca="1" si="12"/>
        <v/>
      </c>
      <c r="AV13" s="298" t="str">
        <f t="shared" ca="1" si="4"/>
        <v/>
      </c>
      <c r="AW13" s="298" t="str">
        <f ca="1">IF(AA13="","",IF(AA13&gt;=1,1,""))</f>
        <v/>
      </c>
      <c r="AX13" s="298" t="str">
        <f t="shared" si="6"/>
        <v/>
      </c>
      <c r="AY13" s="230">
        <f t="shared" ca="1" si="7"/>
        <v>0</v>
      </c>
      <c r="AZ13" s="228">
        <f ca="1">IF(AF13="","",IF(AF13&gt;=1,1,""))</f>
        <v>1</v>
      </c>
      <c r="BA13" s="229">
        <f ca="1">IF(AH13="","",IF(AH13&gt;=1,1,""))</f>
        <v>1</v>
      </c>
      <c r="BB13" s="229">
        <f ca="1">IF(AJ13="","",IF(AJ13&gt;=1,1,""))</f>
        <v>1</v>
      </c>
      <c r="BC13" s="229" t="str">
        <f>IF(AL13="","",IF(AL13&gt;=1,1,""))</f>
        <v/>
      </c>
      <c r="BD13" s="237">
        <f ca="1">SUM(AZ13:BC13)</f>
        <v>3</v>
      </c>
      <c r="BE13" s="236">
        <f ca="1">IF(AZ13="","",AF13+1)</f>
        <v>39</v>
      </c>
      <c r="BF13" s="236">
        <f ca="1">IF(BA13="","",AH13+2)</f>
        <v>1136</v>
      </c>
      <c r="BG13" s="236">
        <f ca="1">IF(BB13="","",AJ13+3)</f>
        <v>1502</v>
      </c>
      <c r="BH13" s="236" t="str">
        <f>IF(BC13="","",AL13+4)</f>
        <v/>
      </c>
    </row>
    <row r="14" spans="3:60" ht="12" customHeight="1">
      <c r="C14" s="397"/>
      <c r="D14" s="122"/>
      <c r="E14" s="123">
        <v>34792</v>
      </c>
      <c r="F14" s="123">
        <v>36071</v>
      </c>
      <c r="G14" s="123">
        <v>36535</v>
      </c>
      <c r="H14" s="123"/>
      <c r="I14" s="133"/>
      <c r="J14" s="134"/>
      <c r="K14" s="135"/>
      <c r="L14" s="136"/>
      <c r="M14" s="137"/>
      <c r="N14" s="136"/>
      <c r="O14" s="137"/>
      <c r="P14" s="250"/>
      <c r="Q14" s="243"/>
      <c r="R14" s="244"/>
      <c r="S14" s="83">
        <f>IF(E14,IF(AND(MONTH(E14)=4,DAY(E14)=1),DATE(YEAR(E14)+12,3,31),IF(MONTH(E14)&lt;=3,DATE(YEAR(E14)+12,3,31),DATE(YEAR(E14)+13,3,31))),"")</f>
        <v>39538</v>
      </c>
      <c r="T14" s="84" t="str">
        <f t="shared" ca="1" si="8"/>
        <v>済</v>
      </c>
      <c r="U14" s="85">
        <f ca="1">IF(E14,S14-$S$1,"")</f>
        <v>-2153</v>
      </c>
      <c r="V14" s="86">
        <f>IF(F14,IF(AND(MONTH(F14)=4,DAY(F14)=1),DATE(YEAR(F14)+12,3,31),IF(MONTH(F14)&lt;=3,DATE(YEAR(F14)+12,3,31),DATE(YEAR(F14)+13,3,31))),"")</f>
        <v>40633</v>
      </c>
      <c r="W14" s="84" t="str">
        <f t="shared" ca="1" si="9"/>
        <v>済</v>
      </c>
      <c r="X14" s="85">
        <f ca="1">IF(F14,V14-$S$1,"")</f>
        <v>-1058</v>
      </c>
      <c r="Y14" s="86">
        <f>IF(G14,IF(AND(MONTH(G14)=4,DAY(G14)=1),DATE(YEAR(G14)+12,3,31),IF(MONTH(G14)&lt;=3,DATE(YEAR(G14)+12,3,31),DATE(YEAR(G14)+13,3,31))),"")</f>
        <v>40999</v>
      </c>
      <c r="Z14" s="84" t="str">
        <f t="shared" ca="1" si="10"/>
        <v>済</v>
      </c>
      <c r="AA14" s="87">
        <f ca="1">IF(G14,Y14-$S$1,"")</f>
        <v>-692</v>
      </c>
      <c r="AB14" s="88" t="str">
        <f>IF(H14,IF(AND(MONTH(H14)=4,DAY(H14)=1),DATE(YEAR(H14)+12,3,31),IF(MONTH(H14)&lt;=3,DATE(YEAR(H14)+12,3,31),DATE(YEAR(H14)+13,3,31))),"")</f>
        <v/>
      </c>
      <c r="AC14" s="84" t="str">
        <f t="shared" si="11"/>
        <v/>
      </c>
      <c r="AD14" s="89" t="str">
        <f>IF(H14,AB14-$S$1,"")</f>
        <v/>
      </c>
      <c r="AE14" s="90">
        <f>IF(E14,DATE(YEAR(S15),4,1),"")</f>
        <v>40634</v>
      </c>
      <c r="AF14" s="85">
        <f ca="1">IF(E14,AE14-$S$1,"")</f>
        <v>-1057</v>
      </c>
      <c r="AG14" s="91">
        <f>IF(F14,DATE(YEAR(V15),4,1),"")</f>
        <v>41730</v>
      </c>
      <c r="AH14" s="85">
        <f ca="1">IF(F14,AG14-$S$1,"")</f>
        <v>39</v>
      </c>
      <c r="AI14" s="91">
        <f>IF(G14,DATE(YEAR(Y15),4,1),"")</f>
        <v>42095</v>
      </c>
      <c r="AJ14" s="87">
        <f ca="1">IF(G14,AI14-$S$1,"")</f>
        <v>404</v>
      </c>
      <c r="AK14" s="90" t="str">
        <f>IF(H14,DATE(YEAR(AB15),4,1),"")</f>
        <v/>
      </c>
      <c r="AL14" s="89" t="str">
        <f>IF(H14,AK14-$S$1,"")</f>
        <v/>
      </c>
      <c r="AM14" s="150">
        <f ca="1">IF(AF14&lt;=0,1,"")</f>
        <v>1</v>
      </c>
      <c r="AO14" s="150" t="str">
        <f ca="1">IF(AH14&lt;=0,1,"")</f>
        <v/>
      </c>
      <c r="AQ14" s="150" t="str">
        <f ca="1">IF(AJ14&lt;=0,1,"")</f>
        <v/>
      </c>
      <c r="AS14" s="150" t="str">
        <f>IF(AL14&lt;=0,1,"")</f>
        <v/>
      </c>
      <c r="AT14" s="72"/>
      <c r="AU14" s="298" t="str">
        <f t="shared" ca="1" si="12"/>
        <v/>
      </c>
      <c r="AV14" s="298" t="str">
        <f t="shared" ca="1" si="4"/>
        <v/>
      </c>
      <c r="AW14" s="298" t="str">
        <f ca="1">IF(AA14="","",IF(AA14&gt;=1,1,""))</f>
        <v/>
      </c>
      <c r="AX14" s="298" t="str">
        <f t="shared" si="6"/>
        <v/>
      </c>
      <c r="AY14" s="230">
        <f t="shared" ca="1" si="7"/>
        <v>0</v>
      </c>
      <c r="AZ14" s="299" t="str">
        <f t="shared" ref="AZ14:BA14" ca="1" si="29">IF(OR(AU13=1,AND(AU14=1,BE14&gt;=3)),15000,"")</f>
        <v/>
      </c>
      <c r="BA14" s="299" t="str">
        <f t="shared" ca="1" si="29"/>
        <v/>
      </c>
      <c r="BB14" s="299" t="str">
        <f ca="1">IF(OR(AW13=1,AND(AW14=1,BG14&gt;=3)),15000,"")</f>
        <v/>
      </c>
      <c r="BC14" s="299" t="str">
        <f>IF(OR(AX13=1,AND(AX14=1,BH14&gt;=3)),15000,"")</f>
        <v/>
      </c>
      <c r="BE14" s="238">
        <f ca="1">IF(BE13="","",RANK(BE13,BE13:BH13,1))</f>
        <v>1</v>
      </c>
      <c r="BF14" s="238">
        <f ca="1">IF(BF13="","",RANK(BF13,BE13:BH13,1))</f>
        <v>2</v>
      </c>
      <c r="BG14" s="238">
        <f ca="1">IF(BG13="","",RANK(BG13,BE13:BH13,1))</f>
        <v>3</v>
      </c>
      <c r="BH14" s="238" t="str">
        <f>IF(BH13="","",RANK(BH13,BE13:BH13,1))</f>
        <v/>
      </c>
    </row>
    <row r="15" spans="3:60" ht="12" customHeight="1">
      <c r="C15" s="138">
        <f ca="1">$D$1</f>
        <v>41691</v>
      </c>
      <c r="D15" s="139" t="str">
        <f>IF(D14="","",DATEDIF(D14,$D$1,"y"))&amp;"."&amp;IF(IF(D14="","",DATEDIF(D14,$D$1,"ym"))&lt;10,"0"&amp;IF(D14="","",DATEDIF(D14,$D$1,"ym")),IF(D14="","",DATEDIF(D14,$D$1,"ym")))</f>
        <v>.</v>
      </c>
      <c r="E15" s="140" t="str">
        <f ca="1">IF(E14="","",DATEDIF(E14,$D$1,"y"))&amp;"."&amp;IF(IF(E14="","",DATEDIF(E14,$D$1,"ym"))&lt;10,"0"&amp;IF(E14="","",DATEDIF(E14,$D$1,"ym")),IF(E14="","",DATEDIF(E14,$D$1,"ym")))</f>
        <v>18.10</v>
      </c>
      <c r="F15" s="140" t="str">
        <f ca="1">IF(F14="","",DATEDIF(F14,$D$1,"y"))&amp;"."&amp;IF(IF(F14="","",DATEDIF(F14,$D$1,"ym"))&lt;10,"0"&amp;IF(F14="","",DATEDIF(F14,$D$1,"ym")),IF(F14="","",DATEDIF(F14,$D$1,"ym")))</f>
        <v>15.04</v>
      </c>
      <c r="G15" s="140" t="str">
        <f ca="1">IF(G14="","",DATEDIF(G14,$D$1,"y"))&amp;"."&amp;IF(IF(G14="","",DATEDIF(G14,$D$1,"ym"))&lt;10,"0"&amp;IF(G14="","",DATEDIF(G14,$D$1,"ym")),IF(G14="","",DATEDIF(G14,$D$1,"ym")))</f>
        <v>14.01</v>
      </c>
      <c r="H15" s="140" t="str">
        <f>IF(H14="","",DATEDIF(H14,$D$1,"y"))&amp;"."&amp;IF(IF(H14="","",DATEDIF(H14,$D$1,"ym"))&lt;10,"0"&amp;IF(H14="","",DATEDIF(H14,$D$1,"ym")),IF(H14="","",DATEDIF(H14,$D$1,"ym")))</f>
        <v>.</v>
      </c>
      <c r="I15" s="141"/>
      <c r="J15" s="142"/>
      <c r="K15" s="143"/>
      <c r="L15" s="144"/>
      <c r="M15" s="145"/>
      <c r="N15" s="144"/>
      <c r="O15" s="145"/>
      <c r="P15" s="307"/>
      <c r="Q15" s="305"/>
      <c r="R15" s="245"/>
      <c r="S15" s="155">
        <f>IF(E14,IF(AND(MONTH(E14)=4,DAY(E14)=1),DATE(YEAR(E14)+15,3,31),IF(MONTH(E14)&lt;=3,DATE(YEAR(E14)+15,3,31),DATE(YEAR(E14)+16,3,31))),"")</f>
        <v>40633</v>
      </c>
      <c r="T15" s="156" t="str">
        <f t="shared" ca="1" si="8"/>
        <v>済</v>
      </c>
      <c r="U15" s="100">
        <f ca="1">IF(E14,S15-$S$1,"")</f>
        <v>-1058</v>
      </c>
      <c r="V15" s="157">
        <f>IF(F14,IF(AND(MONTH(F14)=4,DAY(F14)=1),DATE(YEAR(F14)+15,3,31),IF(MONTH(F14)&lt;=3,DATE(YEAR(F14)+15,3,31),DATE(YEAR(F14)+16,3,31))),"")</f>
        <v>41729</v>
      </c>
      <c r="W15" s="156" t="str">
        <f t="shared" ca="1" si="9"/>
        <v/>
      </c>
      <c r="X15" s="100">
        <f ca="1">IF(F14,V15-$S$1,"")</f>
        <v>38</v>
      </c>
      <c r="Y15" s="157">
        <f>IF(G14,IF(AND(MONTH(G14)=4,DAY(G14)=1),DATE(YEAR(G14)+15,3,31),IF(MONTH(G14)&lt;=3,DATE(YEAR(G14)+15,3,31),DATE(YEAR(G14)+16,3,31))),"")</f>
        <v>42094</v>
      </c>
      <c r="Z15" s="156" t="str">
        <f t="shared" ca="1" si="10"/>
        <v/>
      </c>
      <c r="AA15" s="158">
        <f ca="1">IF(G14,Y15-$S$1,"")</f>
        <v>403</v>
      </c>
      <c r="AB15" s="159" t="str">
        <f>IF(H14,IF(AND(MONTH(H14)=4,DAY(H14)=1),DATE(YEAR(H14)+15,3,31),IF(MONTH(H14)&lt;=3,DATE(YEAR(H14)+15,3,31),DATE(YEAR(H14)+16,3,31))),"")</f>
        <v/>
      </c>
      <c r="AC15" s="156" t="str">
        <f t="shared" si="11"/>
        <v/>
      </c>
      <c r="AD15" s="160" t="str">
        <f>IF(H14,AB15-$S$1,"")</f>
        <v/>
      </c>
      <c r="AE15" s="162">
        <f>IF(E14,DATE(YEAR(S15)+7,3,31),"")</f>
        <v>43190</v>
      </c>
      <c r="AF15" s="100">
        <f ca="1">IF(E14,AE15-$S$1,"")</f>
        <v>1499</v>
      </c>
      <c r="AG15" s="161">
        <f>IF(F14,DATE(YEAR(V15)+7,3,31),"")</f>
        <v>44286</v>
      </c>
      <c r="AH15" s="100">
        <f ca="1">IF(F14,AG15-$S$1,"")</f>
        <v>2595</v>
      </c>
      <c r="AI15" s="161">
        <f>IF(G14,DATE(YEAR(Y15)+7,3,31),"")</f>
        <v>44651</v>
      </c>
      <c r="AJ15" s="158">
        <f ca="1">IF(G14,AI15-$S$1,"")</f>
        <v>2960</v>
      </c>
      <c r="AK15" s="162" t="str">
        <f>IF(H14,DATE(YEAR(AB15)+7,3,31),"")</f>
        <v/>
      </c>
      <c r="AL15" s="160" t="str">
        <f>IF(H14,AK15-$S$1,"")</f>
        <v/>
      </c>
      <c r="AM15" s="150" t="str">
        <f ca="1">IF(AF15&lt;=0,1,"")</f>
        <v/>
      </c>
      <c r="AO15" s="150" t="str">
        <f ca="1">IF(AH15&lt;=0,1,"")</f>
        <v/>
      </c>
      <c r="AQ15" s="150" t="str">
        <f ca="1">IF(AJ15&lt;=0,1,"")</f>
        <v/>
      </c>
      <c r="AS15" s="150" t="str">
        <f>IF(AL15&lt;=0,1,"")</f>
        <v/>
      </c>
      <c r="AT15" s="101">
        <f ca="1">SUM(AM14:AS14)-SUM(AM15:AS15)</f>
        <v>1</v>
      </c>
      <c r="AU15" s="298" t="str">
        <f t="shared" ca="1" si="12"/>
        <v/>
      </c>
      <c r="AV15" s="298">
        <f t="shared" ca="1" si="4"/>
        <v>1</v>
      </c>
      <c r="AW15" s="298">
        <f ca="1">IF(AA15="","",IF(AA15&gt;=1,1,""))</f>
        <v>1</v>
      </c>
      <c r="AX15" s="298" t="str">
        <f t="shared" si="6"/>
        <v/>
      </c>
      <c r="AY15" s="230">
        <f t="shared" ca="1" si="7"/>
        <v>2</v>
      </c>
      <c r="AZ15" s="299" t="str">
        <f t="shared" ref="AZ15:BA15" ca="1" si="30">IF(OR(AZ14=15000,AND(AU14="",AU15="")),"",IF(AU15=1,10000,""))</f>
        <v/>
      </c>
      <c r="BA15" s="299">
        <f t="shared" ca="1" si="30"/>
        <v>10000</v>
      </c>
      <c r="BB15" s="299">
        <f ca="1">IF(OR(BB14=15000,AND(AW14="",AW15="")),"",IF(AW15=1,10000,""))</f>
        <v>10000</v>
      </c>
      <c r="BC15" s="299" t="str">
        <f>IF(OR(BC14=15000,AND(AX14="",AX15="")),"",IF(AX15=1,10000,""))</f>
        <v/>
      </c>
      <c r="BE15" s="239"/>
      <c r="BF15" s="239"/>
      <c r="BG15" s="239"/>
      <c r="BH15" s="239"/>
    </row>
    <row r="16" spans="3:60" ht="12" customHeight="1">
      <c r="C16" s="396"/>
      <c r="D16" s="153"/>
      <c r="E16" s="121"/>
      <c r="F16" s="124"/>
      <c r="G16" s="124"/>
      <c r="H16" s="124"/>
      <c r="I16" s="130">
        <f>AT18</f>
        <v>0</v>
      </c>
      <c r="J16" s="127"/>
      <c r="K16" s="131" t="str">
        <f>IF(COUNTA(D16:E16)=0,"",IF(J16="○",SUM(COUNTA(E16)*11000,COUNTA(F16:H16)*6500,I16*5000),IF(D16="",SUM(COUNTA(E16)*6500,COUNTA(F16:H16)*6500,I16*5000),(COUNTA(D16)*13000+COUNTA(E16:H16)*6500+I16*5000))))</f>
        <v/>
      </c>
      <c r="L16" s="58"/>
      <c r="M16" s="146" t="str">
        <f>IF(L16="","",IF(AND(L16=1,$D$1&gt;=41730),0,IF(AND(L16=1,$D$1&gt;=41365),1000,IF(L16&lt;=12000,"",IF(L16&gt;55000,27000,IF(L16&gt;23000,ROUNDDOWN((L16-23000)/2+11000,-2),ROUNDDOWN(L16-12000,-2)))))))</f>
        <v/>
      </c>
      <c r="N16" s="59"/>
      <c r="O16" s="146" t="str">
        <f>IF(N16="","",VLOOKUP(N16,リスト!$P$42:$R$70,3))</f>
        <v/>
      </c>
      <c r="P16" s="240" t="str">
        <f t="shared" ref="P16" si="31">IF(COUNTA(E16:H16)&gt;0,AY18,"")</f>
        <v/>
      </c>
      <c r="Q16" s="241">
        <f t="shared" ref="Q16" si="32">IF(P18=1,P16*5000,SUM(AZ17:BC18))</f>
        <v>0</v>
      </c>
      <c r="R16" s="242"/>
      <c r="S16" s="251" t="str">
        <f>IF(E17,EOMONTH(DATE(YEAR(E17)+3,MONTH(E17),DAY(E17)-1),0),"")</f>
        <v/>
      </c>
      <c r="T16" s="252" t="str">
        <f t="shared" si="8"/>
        <v/>
      </c>
      <c r="U16" s="246" t="str">
        <f>IF(E17,S16-$S$1,"")</f>
        <v/>
      </c>
      <c r="V16" s="253" t="str">
        <f>IF(F17,EOMONTH(DATE(YEAR(F17)+3,MONTH(F17),DAY(F17)-1),0),"")</f>
        <v/>
      </c>
      <c r="W16" s="252" t="str">
        <f t="shared" si="9"/>
        <v/>
      </c>
      <c r="X16" s="246" t="str">
        <f>IF(F17,V16-$S$1,"")</f>
        <v/>
      </c>
      <c r="Y16" s="253" t="str">
        <f>IF(G17,EOMONTH(DATE(YEAR(G17)+3,MONTH(G17),DAY(G17)-1),0),"")</f>
        <v/>
      </c>
      <c r="Z16" s="252" t="str">
        <f t="shared" si="10"/>
        <v/>
      </c>
      <c r="AA16" s="254" t="str">
        <f>IF(G17,Y16-$S$1,"")</f>
        <v/>
      </c>
      <c r="AB16" s="255" t="str">
        <f>IF(H17,EOMONTH(DATE(YEAR(H17)+3,MONTH(H17),DAY(H17)-1),0),"")</f>
        <v/>
      </c>
      <c r="AC16" s="252" t="str">
        <f t="shared" si="11"/>
        <v/>
      </c>
      <c r="AD16" s="256" t="str">
        <f>IF(H17,AB16-$S$1,"")</f>
        <v/>
      </c>
      <c r="AE16" s="251" t="str">
        <f>IF(E17,IF(AND(MONTH(E17)=4,DAY(E17)=1),DATE(YEAR(E17)+18,3,31),IF(MONTH(E17)&lt;=3,DATE(YEAR(E17)+18,3,31),DATE(YEAR(E17)+19,3,31))),"")</f>
        <v/>
      </c>
      <c r="AF16" s="247" t="str">
        <f>IF(E17,AE16-$S$1,"")</f>
        <v/>
      </c>
      <c r="AG16" s="253" t="str">
        <f>IF(F17,IF(AND(MONTH(F17)=4,DAY(F17)=1),DATE(YEAR(F17)+18,3,31),IF(MONTH(F17)&lt;=3,DATE(YEAR(F17)+18,3,31),DATE(YEAR(F17)+19,3,31))),"")</f>
        <v/>
      </c>
      <c r="AH16" s="247" t="str">
        <f>IF(F17,AG16-$S$1,"")</f>
        <v/>
      </c>
      <c r="AI16" s="253" t="str">
        <f>IF(G17,IF(AND(MONTH(G17)=4,DAY(G17)=1),DATE(YEAR(G17)+18,3,31),IF(MONTH(G17)&lt;=3,DATE(YEAR(G17)+18,3,31),DATE(YEAR(G17)+19,3,31))),"")</f>
        <v/>
      </c>
      <c r="AJ16" s="248" t="str">
        <f>IF(G17,AI16-$S$1,"")</f>
        <v/>
      </c>
      <c r="AK16" s="255" t="str">
        <f>IF(H17,IF(AND(MONTH(H17)=4,DAY(H17)=1),DATE(YEAR(H17)+18,3,31),IF(MONTH(H17)&lt;=3,DATE(YEAR(H17)+18,3,31),DATE(YEAR(H17)+19,3,31))),"")</f>
        <v/>
      </c>
      <c r="AL16" s="249" t="str">
        <f>IF(H17,AK16-$S$1,"")</f>
        <v/>
      </c>
      <c r="AM16" s="72"/>
      <c r="AO16" s="72"/>
      <c r="AQ16" s="72"/>
      <c r="AS16" s="72"/>
      <c r="AT16" s="72"/>
      <c r="AU16" s="228" t="str">
        <f t="shared" si="12"/>
        <v/>
      </c>
      <c r="AV16" s="229" t="str">
        <f t="shared" si="4"/>
        <v/>
      </c>
      <c r="AW16" s="229" t="str">
        <f t="shared" si="5"/>
        <v/>
      </c>
      <c r="AX16" s="229" t="str">
        <f t="shared" si="6"/>
        <v/>
      </c>
      <c r="AY16" s="230">
        <f t="shared" si="7"/>
        <v>0</v>
      </c>
      <c r="AZ16" s="228" t="str">
        <f>IF(AF16="","",IF(AF16&gt;=1,1,""))</f>
        <v/>
      </c>
      <c r="BA16" s="229" t="str">
        <f>IF(AH16="","",IF(AH16&gt;=1,1,""))</f>
        <v/>
      </c>
      <c r="BB16" s="229" t="str">
        <f>IF(AJ16="","",IF(AJ16&gt;=1,1,""))</f>
        <v/>
      </c>
      <c r="BC16" s="229" t="str">
        <f>IF(AL16="","",IF(AL16&gt;=1,1,""))</f>
        <v/>
      </c>
      <c r="BD16" s="237">
        <f>SUM(AZ16:BC16)</f>
        <v>0</v>
      </c>
      <c r="BE16" s="236" t="str">
        <f>IF(AZ16="","",AF16+1)</f>
        <v/>
      </c>
      <c r="BF16" s="236" t="str">
        <f>IF(BA16="","",AH16+2)</f>
        <v/>
      </c>
      <c r="BG16" s="236" t="str">
        <f>IF(BB16="","",AJ16+3)</f>
        <v/>
      </c>
      <c r="BH16" s="236" t="str">
        <f>IF(BC16="","",AL16+4)</f>
        <v/>
      </c>
    </row>
    <row r="17" spans="3:60" ht="12" customHeight="1">
      <c r="C17" s="397"/>
      <c r="D17" s="122"/>
      <c r="E17" s="123"/>
      <c r="F17" s="123"/>
      <c r="G17" s="123"/>
      <c r="H17" s="123"/>
      <c r="I17" s="133"/>
      <c r="J17" s="134"/>
      <c r="K17" s="135"/>
      <c r="L17" s="136"/>
      <c r="M17" s="137"/>
      <c r="N17" s="136"/>
      <c r="O17" s="137"/>
      <c r="P17" s="250"/>
      <c r="Q17" s="243"/>
      <c r="R17" s="244"/>
      <c r="S17" s="83" t="str">
        <f>IF(E17,IF(AND(MONTH(E17)=4,DAY(E17)=1),DATE(YEAR(E17)+12,3,31),IF(MONTH(E17)&lt;=3,DATE(YEAR(E17)+12,3,31),DATE(YEAR(E17)+13,3,31))),"")</f>
        <v/>
      </c>
      <c r="T17" s="84" t="str">
        <f t="shared" si="8"/>
        <v/>
      </c>
      <c r="U17" s="85" t="str">
        <f>IF(E17,S17-$S$1,"")</f>
        <v/>
      </c>
      <c r="V17" s="86" t="str">
        <f>IF(F17,IF(AND(MONTH(F17)=4,DAY(F17)=1),DATE(YEAR(F17)+12,3,31),IF(MONTH(F17)&lt;=3,DATE(YEAR(F17)+12,3,31),DATE(YEAR(F17)+13,3,31))),"")</f>
        <v/>
      </c>
      <c r="W17" s="84" t="str">
        <f t="shared" si="9"/>
        <v/>
      </c>
      <c r="X17" s="85" t="str">
        <f>IF(F17,V17-$S$1,"")</f>
        <v/>
      </c>
      <c r="Y17" s="86" t="str">
        <f>IF(G17,IF(AND(MONTH(G17)=4,DAY(G17)=1),DATE(YEAR(G17)+12,3,31),IF(MONTH(G17)&lt;=3,DATE(YEAR(G17)+12,3,31),DATE(YEAR(G17)+13,3,31))),"")</f>
        <v/>
      </c>
      <c r="Z17" s="84" t="str">
        <f t="shared" si="10"/>
        <v/>
      </c>
      <c r="AA17" s="87" t="str">
        <f>IF(G17,Y17-$S$1,"")</f>
        <v/>
      </c>
      <c r="AB17" s="88" t="str">
        <f>IF(H17,IF(AND(MONTH(H17)=4,DAY(H17)=1),DATE(YEAR(H17)+12,3,31),IF(MONTH(H17)&lt;=3,DATE(YEAR(H17)+12,3,31),DATE(YEAR(H17)+13,3,31))),"")</f>
        <v/>
      </c>
      <c r="AC17" s="84" t="str">
        <f t="shared" si="11"/>
        <v/>
      </c>
      <c r="AD17" s="89" t="str">
        <f>IF(H17,AB17-$S$1,"")</f>
        <v/>
      </c>
      <c r="AE17" s="90" t="str">
        <f>IF(E17,DATE(YEAR(S18),4,1),"")</f>
        <v/>
      </c>
      <c r="AF17" s="85" t="str">
        <f>IF(E17,AE17-$S$1,"")</f>
        <v/>
      </c>
      <c r="AG17" s="91" t="str">
        <f>IF(F17,DATE(YEAR(V18),4,1),"")</f>
        <v/>
      </c>
      <c r="AH17" s="85" t="str">
        <f>IF(F17,AG17-$S$1,"")</f>
        <v/>
      </c>
      <c r="AI17" s="91" t="str">
        <f>IF(G17,DATE(YEAR(Y18),4,1),"")</f>
        <v/>
      </c>
      <c r="AJ17" s="87" t="str">
        <f>IF(G17,AI17-$S$1,"")</f>
        <v/>
      </c>
      <c r="AK17" s="90" t="str">
        <f>IF(H17,DATE(YEAR(AB18),4,1),"")</f>
        <v/>
      </c>
      <c r="AL17" s="89" t="str">
        <f>IF(H17,AK17-$S$1,"")</f>
        <v/>
      </c>
      <c r="AM17" s="150" t="str">
        <f>IF(AF17&lt;=0,1,"")</f>
        <v/>
      </c>
      <c r="AO17" s="150" t="str">
        <f>IF(AH17&lt;=0,1,"")</f>
        <v/>
      </c>
      <c r="AQ17" s="150" t="str">
        <f>IF(AJ17&lt;=0,1,"")</f>
        <v/>
      </c>
      <c r="AS17" s="150" t="str">
        <f>IF(AL17&lt;=0,1,"")</f>
        <v/>
      </c>
      <c r="AT17" s="72"/>
      <c r="AU17" s="228" t="str">
        <f t="shared" si="12"/>
        <v/>
      </c>
      <c r="AV17" s="229" t="str">
        <f t="shared" si="4"/>
        <v/>
      </c>
      <c r="AW17" s="229" t="str">
        <f t="shared" si="5"/>
        <v/>
      </c>
      <c r="AX17" s="229" t="str">
        <f t="shared" si="6"/>
        <v/>
      </c>
      <c r="AY17" s="230">
        <f t="shared" si="7"/>
        <v>0</v>
      </c>
      <c r="AZ17" s="299" t="str">
        <f t="shared" ref="AZ17" si="33">IF(OR(AU16=1,AND(AU17=1,BE17&gt;=3)),15000,"")</f>
        <v/>
      </c>
      <c r="BA17" s="299" t="str">
        <f t="shared" ref="BA17" si="34">IF(OR(AV16=1,AND(AV17=1,BF17&gt;=3)),15000,"")</f>
        <v/>
      </c>
      <c r="BB17" s="299" t="str">
        <f>IF(OR(AW16=1,AND(AW17=1,BG17&gt;=3)),15000,"")</f>
        <v/>
      </c>
      <c r="BC17" s="299" t="str">
        <f>IF(OR(AX16=1,AND(AX17=1,BH17&gt;=3)),15000,"")</f>
        <v/>
      </c>
      <c r="BE17" s="238" t="str">
        <f>IF(BE16="","",RANK(BE16,BE16:BH16,1))</f>
        <v/>
      </c>
      <c r="BF17" s="238" t="str">
        <f>IF(BF16="","",RANK(BF16,BE16:BH16,1))</f>
        <v/>
      </c>
      <c r="BG17" s="238" t="str">
        <f>IF(BG16="","",RANK(BG16,BE16:BH16,1))</f>
        <v/>
      </c>
      <c r="BH17" s="238" t="str">
        <f>IF(BH16="","",RANK(BH16,BE16:BH16,1))</f>
        <v/>
      </c>
    </row>
    <row r="18" spans="3:60" ht="12" customHeight="1">
      <c r="C18" s="147">
        <f ca="1">$D$1</f>
        <v>41691</v>
      </c>
      <c r="D18" s="148" t="str">
        <f>IF(D17="","",DATEDIF(D17,$D$1,"y"))&amp;"."&amp;IF(IF(D17="","",DATEDIF(D17,$D$1,"ym"))&lt;10,"0"&amp;IF(D17="","",DATEDIF(D17,$D$1,"ym")),IF(D17="","",DATEDIF(D17,$D$1,"ym")))</f>
        <v>.</v>
      </c>
      <c r="E18" s="149" t="str">
        <f>IF(E17="","",DATEDIF(E17,$D$1,"y"))&amp;"."&amp;IF(IF(E17="","",DATEDIF(E17,$D$1,"ym"))&lt;10,"0"&amp;IF(E17="","",DATEDIF(E17,$D$1,"ym")),IF(E17="","",DATEDIF(E17,$D$1,"ym")))</f>
        <v>.</v>
      </c>
      <c r="F18" s="149" t="str">
        <f>IF(F17="","",DATEDIF(F17,$D$1,"y"))&amp;"."&amp;IF(IF(F17="","",DATEDIF(F17,$D$1,"ym"))&lt;10,"0"&amp;IF(F17="","",DATEDIF(F17,$D$1,"ym")),IF(F17="","",DATEDIF(F17,$D$1,"ym")))</f>
        <v>.</v>
      </c>
      <c r="G18" s="149" t="str">
        <f>IF(G17="","",DATEDIF(G17,$D$1,"y"))&amp;"."&amp;IF(IF(G17="","",DATEDIF(G17,$D$1,"ym"))&lt;10,"0"&amp;IF(G17="","",DATEDIF(G17,$D$1,"ym")),IF(G17="","",DATEDIF(G17,$D$1,"ym")))</f>
        <v>.</v>
      </c>
      <c r="H18" s="149" t="str">
        <f>IF(H17="","",DATEDIF(H17,$D$1,"y"))&amp;"."&amp;IF(IF(H17="","",DATEDIF(H17,$D$1,"ym"))&lt;10,"0"&amp;IF(H17="","",DATEDIF(H17,$D$1,"ym")),IF(H17="","",DATEDIF(H17,$D$1,"ym")))</f>
        <v>.</v>
      </c>
      <c r="I18" s="133"/>
      <c r="J18" s="134"/>
      <c r="K18" s="135"/>
      <c r="L18" s="136"/>
      <c r="M18" s="145"/>
      <c r="N18" s="136"/>
      <c r="O18" s="137"/>
      <c r="P18" s="307"/>
      <c r="Q18" s="305"/>
      <c r="R18" s="245"/>
      <c r="S18" s="155" t="str">
        <f>IF(E17,IF(AND(MONTH(E17)=4,DAY(E17)=1),DATE(YEAR(E17)+15,3,31),IF(MONTH(E17)&lt;=3,DATE(YEAR(E17)+15,3,31),DATE(YEAR(E17)+16,3,31))),"")</f>
        <v/>
      </c>
      <c r="T18" s="156" t="str">
        <f t="shared" si="8"/>
        <v/>
      </c>
      <c r="U18" s="100" t="str">
        <f>IF(E17,S18-$S$1,"")</f>
        <v/>
      </c>
      <c r="V18" s="157" t="str">
        <f>IF(F17,IF(AND(MONTH(F17)=4,DAY(F17)=1),DATE(YEAR(F17)+15,3,31),IF(MONTH(F17)&lt;=3,DATE(YEAR(F17)+15,3,31),DATE(YEAR(F17)+16,3,31))),"")</f>
        <v/>
      </c>
      <c r="W18" s="156" t="str">
        <f t="shared" si="9"/>
        <v/>
      </c>
      <c r="X18" s="100" t="str">
        <f>IF(F17,V18-$S$1,"")</f>
        <v/>
      </c>
      <c r="Y18" s="157" t="str">
        <f>IF(G17,IF(AND(MONTH(G17)=4,DAY(G17)=1),DATE(YEAR(G17)+15,3,31),IF(MONTH(G17)&lt;=3,DATE(YEAR(G17)+15,3,31),DATE(YEAR(G17)+16,3,31))),"")</f>
        <v/>
      </c>
      <c r="Z18" s="156" t="str">
        <f t="shared" si="10"/>
        <v/>
      </c>
      <c r="AA18" s="158" t="str">
        <f>IF(G17,Y18-$S$1,"")</f>
        <v/>
      </c>
      <c r="AB18" s="159" t="str">
        <f>IF(H17,IF(AND(MONTH(H17)=4,DAY(H17)=1),DATE(YEAR(H17)+15,3,31),IF(MONTH(H17)&lt;=3,DATE(YEAR(H17)+15,3,31),DATE(YEAR(H17)+16,3,31))),"")</f>
        <v/>
      </c>
      <c r="AC18" s="156" t="str">
        <f t="shared" si="11"/>
        <v/>
      </c>
      <c r="AD18" s="160" t="str">
        <f>IF(H17,AB18-$S$1,"")</f>
        <v/>
      </c>
      <c r="AE18" s="162" t="str">
        <f>IF(E17,DATE(YEAR(S18)+7,3,31),"")</f>
        <v/>
      </c>
      <c r="AF18" s="100" t="str">
        <f>IF(E17,AE18-$S$1,"")</f>
        <v/>
      </c>
      <c r="AG18" s="161" t="str">
        <f>IF(F17,DATE(YEAR(V18)+7,3,31),"")</f>
        <v/>
      </c>
      <c r="AH18" s="100" t="str">
        <f>IF(F17,AG18-$S$1,"")</f>
        <v/>
      </c>
      <c r="AI18" s="161" t="str">
        <f>IF(G17,DATE(YEAR(Y18)+7,3,31),"")</f>
        <v/>
      </c>
      <c r="AJ18" s="158" t="str">
        <f>IF(G17,AI18-$S$1,"")</f>
        <v/>
      </c>
      <c r="AK18" s="162" t="str">
        <f>IF(H17,DATE(YEAR(AB18)+7,3,31),"")</f>
        <v/>
      </c>
      <c r="AL18" s="160" t="str">
        <f>IF(H17,AK18-$S$1,"")</f>
        <v/>
      </c>
      <c r="AM18" s="150" t="str">
        <f>IF(AF18&lt;=0,1,"")</f>
        <v/>
      </c>
      <c r="AO18" s="150" t="str">
        <f>IF(AH18&lt;=0,1,"")</f>
        <v/>
      </c>
      <c r="AQ18" s="150" t="str">
        <f>IF(AJ18&lt;=0,1,"")</f>
        <v/>
      </c>
      <c r="AS18" s="150" t="str">
        <f>IF(AL18&lt;=0,1,"")</f>
        <v/>
      </c>
      <c r="AT18" s="101">
        <f>SUM(AM17:AS17)-SUM(AM18:AS18)</f>
        <v>0</v>
      </c>
      <c r="AU18" s="228" t="str">
        <f t="shared" si="12"/>
        <v/>
      </c>
      <c r="AV18" s="229" t="str">
        <f t="shared" si="4"/>
        <v/>
      </c>
      <c r="AW18" s="229" t="str">
        <f t="shared" si="5"/>
        <v/>
      </c>
      <c r="AX18" s="229" t="str">
        <f t="shared" si="6"/>
        <v/>
      </c>
      <c r="AY18" s="230">
        <f t="shared" si="7"/>
        <v>0</v>
      </c>
      <c r="AZ18" s="299" t="str">
        <f t="shared" ref="AZ18" si="35">IF(OR(AZ17=15000,AND(AU17="",AU18="")),"",IF(AU18=1,10000,""))</f>
        <v/>
      </c>
      <c r="BA18" s="299" t="str">
        <f t="shared" ref="BA18" si="36">IF(OR(BA17=15000,AND(AV17="",AV18="")),"",IF(AV18=1,10000,""))</f>
        <v/>
      </c>
      <c r="BB18" s="299" t="str">
        <f>IF(OR(BB17=15000,AND(AW17="",AW18="")),"",IF(AW18=1,10000,""))</f>
        <v/>
      </c>
      <c r="BC18" s="299" t="str">
        <f>IF(OR(BC17=15000,AND(AX17="",AX18="")),"",IF(AX18=1,10000,""))</f>
        <v/>
      </c>
      <c r="BE18" s="239"/>
      <c r="BF18" s="239"/>
      <c r="BG18" s="239"/>
      <c r="BH18" s="239"/>
    </row>
    <row r="19" spans="3:60" ht="12" customHeight="1">
      <c r="C19" s="396"/>
      <c r="D19" s="120"/>
      <c r="E19" s="120"/>
      <c r="F19" s="154"/>
      <c r="G19" s="121"/>
      <c r="H19" s="121"/>
      <c r="I19" s="130">
        <f>AT21</f>
        <v>0</v>
      </c>
      <c r="J19" s="127"/>
      <c r="K19" s="131" t="str">
        <f>IF(COUNTA(D19:E19)=0,"",IF(J19="○",SUM(COUNTA(E19)*11000,COUNTA(F19:H19)*6500,I19*5000),IF(D19="",SUM(COUNTA(E19)*6500,COUNTA(F19:H19)*6500,I19*5000),(COUNTA(D19)*13000+COUNTA(E19:H19)*6500+I19*5000))))</f>
        <v/>
      </c>
      <c r="L19" s="61"/>
      <c r="M19" s="146" t="str">
        <f>IF(L19="","",IF(AND(L19=1,$D$1&gt;=41730),0,IF(AND(L19=1,$D$1&gt;=41365),1000,IF(L19&lt;=12000,"",IF(L19&gt;55000,27000,IF(L19&gt;23000,ROUNDDOWN((L19-23000)/2+11000,-2),ROUNDDOWN(L19-12000,-2)))))))</f>
        <v/>
      </c>
      <c r="N19" s="60"/>
      <c r="O19" s="132" t="str">
        <f>IF(N19="","",VLOOKUP(N19,リスト!$P$42:$R$70,3))</f>
        <v/>
      </c>
      <c r="P19" s="240" t="str">
        <f t="shared" ref="P19" si="37">IF(COUNTA(E19:H19)&gt;0,AY21,"")</f>
        <v/>
      </c>
      <c r="Q19" s="241">
        <f t="shared" ref="Q19" si="38">IF(P21=1,P19*5000,SUM(AZ20:BC21))</f>
        <v>0</v>
      </c>
      <c r="R19" s="242"/>
      <c r="S19" s="251" t="str">
        <f>IF(E20,EOMONTH(DATE(YEAR(E20)+3,MONTH(E20),DAY(E20)-1),0),"")</f>
        <v/>
      </c>
      <c r="T19" s="252" t="str">
        <f t="shared" si="8"/>
        <v/>
      </c>
      <c r="U19" s="246" t="str">
        <f>IF(E20,S19-$S$1,"")</f>
        <v/>
      </c>
      <c r="V19" s="253" t="str">
        <f>IF(F20,EOMONTH(DATE(YEAR(F20)+3,MONTH(F20),DAY(F20)-1),0),"")</f>
        <v/>
      </c>
      <c r="W19" s="252" t="str">
        <f t="shared" si="9"/>
        <v/>
      </c>
      <c r="X19" s="246" t="str">
        <f>IF(F20,V19-$S$1,"")</f>
        <v/>
      </c>
      <c r="Y19" s="253" t="str">
        <f>IF(G20,EOMONTH(DATE(YEAR(G20)+3,MONTH(G20),DAY(G20)-1),0),"")</f>
        <v/>
      </c>
      <c r="Z19" s="252" t="str">
        <f t="shared" si="10"/>
        <v/>
      </c>
      <c r="AA19" s="254" t="str">
        <f>IF(G20,Y19-$S$1,"")</f>
        <v/>
      </c>
      <c r="AB19" s="255" t="str">
        <f>IF(H20,EOMONTH(DATE(YEAR(H20)+3,MONTH(H20),DAY(H20)-1),0),"")</f>
        <v/>
      </c>
      <c r="AC19" s="252" t="str">
        <f t="shared" si="11"/>
        <v/>
      </c>
      <c r="AD19" s="256" t="str">
        <f>IF(H20,AB19-$S$1,"")</f>
        <v/>
      </c>
      <c r="AE19" s="251" t="str">
        <f>IF(E20,IF(AND(MONTH(E20)=4,DAY(E20)=1),DATE(YEAR(E20)+18,3,31),IF(MONTH(E20)&lt;=3,DATE(YEAR(E20)+18,3,31),DATE(YEAR(E20)+19,3,31))),"")</f>
        <v/>
      </c>
      <c r="AF19" s="247" t="str">
        <f>IF(E20,AE19-$S$1,"")</f>
        <v/>
      </c>
      <c r="AG19" s="253" t="str">
        <f>IF(F20,IF(AND(MONTH(F20)=4,DAY(F20)=1),DATE(YEAR(F20)+18,3,31),IF(MONTH(F20)&lt;=3,DATE(YEAR(F20)+18,3,31),DATE(YEAR(F20)+19,3,31))),"")</f>
        <v/>
      </c>
      <c r="AH19" s="247" t="str">
        <f>IF(F20,AG19-$S$1,"")</f>
        <v/>
      </c>
      <c r="AI19" s="253" t="str">
        <f>IF(G20,IF(AND(MONTH(G20)=4,DAY(G20)=1),DATE(YEAR(G20)+18,3,31),IF(MONTH(G20)&lt;=3,DATE(YEAR(G20)+18,3,31),DATE(YEAR(G20)+19,3,31))),"")</f>
        <v/>
      </c>
      <c r="AJ19" s="248" t="str">
        <f>IF(G20,AI19-$S$1,"")</f>
        <v/>
      </c>
      <c r="AK19" s="255" t="str">
        <f>IF(H20,IF(AND(MONTH(H20)=4,DAY(H20)=1),DATE(YEAR(H20)+18,3,31),IF(MONTH(H20)&lt;=3,DATE(YEAR(H20)+18,3,31),DATE(YEAR(H20)+19,3,31))),"")</f>
        <v/>
      </c>
      <c r="AL19" s="249" t="str">
        <f>IF(H20,AK19-$S$1,"")</f>
        <v/>
      </c>
      <c r="AM19" s="72"/>
      <c r="AO19" s="72"/>
      <c r="AQ19" s="72"/>
      <c r="AS19" s="72"/>
      <c r="AT19" s="72"/>
      <c r="AU19" s="228" t="str">
        <f t="shared" si="12"/>
        <v/>
      </c>
      <c r="AV19" s="229" t="str">
        <f t="shared" si="4"/>
        <v/>
      </c>
      <c r="AW19" s="229" t="str">
        <f t="shared" si="5"/>
        <v/>
      </c>
      <c r="AX19" s="229" t="str">
        <f t="shared" si="6"/>
        <v/>
      </c>
      <c r="AY19" s="230">
        <f t="shared" si="7"/>
        <v>0</v>
      </c>
      <c r="AZ19" s="228" t="str">
        <f>IF(AF19="","",IF(AF19&gt;=1,1,""))</f>
        <v/>
      </c>
      <c r="BA19" s="229" t="str">
        <f>IF(AH19="","",IF(AH19&gt;=1,1,""))</f>
        <v/>
      </c>
      <c r="BB19" s="229" t="str">
        <f>IF(AJ19="","",IF(AJ19&gt;=1,1,""))</f>
        <v/>
      </c>
      <c r="BC19" s="229" t="str">
        <f>IF(AL19="","",IF(AL19&gt;=1,1,""))</f>
        <v/>
      </c>
      <c r="BD19" s="237">
        <f>SUM(AZ19:BC19)</f>
        <v>0</v>
      </c>
      <c r="BE19" s="236" t="str">
        <f>IF(AZ19="","",AF19+1)</f>
        <v/>
      </c>
      <c r="BF19" s="236" t="str">
        <f>IF(BA19="","",AH19+2)</f>
        <v/>
      </c>
      <c r="BG19" s="236" t="str">
        <f>IF(BB19="","",AJ19+3)</f>
        <v/>
      </c>
      <c r="BH19" s="236" t="str">
        <f>IF(BC19="","",AL19+4)</f>
        <v/>
      </c>
    </row>
    <row r="20" spans="3:60" ht="12" customHeight="1">
      <c r="C20" s="397"/>
      <c r="D20" s="122"/>
      <c r="E20" s="123"/>
      <c r="F20" s="123"/>
      <c r="G20" s="123"/>
      <c r="H20" s="123"/>
      <c r="I20" s="133"/>
      <c r="J20" s="134"/>
      <c r="K20" s="135"/>
      <c r="L20" s="136"/>
      <c r="M20" s="137"/>
      <c r="N20" s="136"/>
      <c r="O20" s="137"/>
      <c r="P20" s="250"/>
      <c r="Q20" s="243"/>
      <c r="R20" s="244"/>
      <c r="S20" s="83" t="str">
        <f>IF(E20,IF(AND(MONTH(E20)=4,DAY(E20)=1),DATE(YEAR(E20)+12,3,31),IF(MONTH(E20)&lt;=3,DATE(YEAR(E20)+12,3,31),DATE(YEAR(E20)+13,3,31))),"")</f>
        <v/>
      </c>
      <c r="T20" s="84" t="str">
        <f t="shared" si="8"/>
        <v/>
      </c>
      <c r="U20" s="85" t="str">
        <f>IF(E20,S20-$S$1,"")</f>
        <v/>
      </c>
      <c r="V20" s="86" t="str">
        <f>IF(F20,IF(AND(MONTH(F20)=4,DAY(F20)=1),DATE(YEAR(F20)+12,3,31),IF(MONTH(F20)&lt;=3,DATE(YEAR(F20)+12,3,31),DATE(YEAR(F20)+13,3,31))),"")</f>
        <v/>
      </c>
      <c r="W20" s="84" t="str">
        <f t="shared" si="9"/>
        <v/>
      </c>
      <c r="X20" s="85" t="str">
        <f>IF(F20,V20-$S$1,"")</f>
        <v/>
      </c>
      <c r="Y20" s="86" t="str">
        <f>IF(G20,IF(AND(MONTH(G20)=4,DAY(G20)=1),DATE(YEAR(G20)+12,3,31),IF(MONTH(G20)&lt;=3,DATE(YEAR(G20)+12,3,31),DATE(YEAR(G20)+13,3,31))),"")</f>
        <v/>
      </c>
      <c r="Z20" s="84" t="str">
        <f t="shared" si="10"/>
        <v/>
      </c>
      <c r="AA20" s="87" t="str">
        <f>IF(G20,Y20-$S$1,"")</f>
        <v/>
      </c>
      <c r="AB20" s="88" t="str">
        <f>IF(H20,IF(AND(MONTH(H20)=4,DAY(H20)=1),DATE(YEAR(H20)+12,3,31),IF(MONTH(H20)&lt;=3,DATE(YEAR(H20)+12,3,31),DATE(YEAR(H20)+13,3,31))),"")</f>
        <v/>
      </c>
      <c r="AC20" s="84" t="str">
        <f t="shared" si="11"/>
        <v/>
      </c>
      <c r="AD20" s="89" t="str">
        <f>IF(H20,AB20-$S$1,"")</f>
        <v/>
      </c>
      <c r="AE20" s="90" t="str">
        <f>IF(E20,DATE(YEAR(S21),4,1),"")</f>
        <v/>
      </c>
      <c r="AF20" s="85" t="str">
        <f>IF(E20,AE20-$S$1,"")</f>
        <v/>
      </c>
      <c r="AG20" s="91" t="str">
        <f>IF(F20,DATE(YEAR(V21),4,1),"")</f>
        <v/>
      </c>
      <c r="AH20" s="85" t="str">
        <f>IF(F20,AG20-$S$1,"")</f>
        <v/>
      </c>
      <c r="AI20" s="91" t="str">
        <f>IF(G20,DATE(YEAR(Y21),4,1),"")</f>
        <v/>
      </c>
      <c r="AJ20" s="87" t="str">
        <f>IF(G20,AI20-$S$1,"")</f>
        <v/>
      </c>
      <c r="AK20" s="90" t="str">
        <f>IF(H20,DATE(YEAR(AB21),4,1),"")</f>
        <v/>
      </c>
      <c r="AL20" s="89" t="str">
        <f>IF(H20,AK20-$S$1,"")</f>
        <v/>
      </c>
      <c r="AM20" s="150" t="str">
        <f>IF(AF20&lt;=0,1,"")</f>
        <v/>
      </c>
      <c r="AO20" s="150" t="str">
        <f>IF(AH20&lt;=0,1,"")</f>
        <v/>
      </c>
      <c r="AQ20" s="150" t="str">
        <f>IF(AJ20&lt;=0,1,"")</f>
        <v/>
      </c>
      <c r="AS20" s="150" t="str">
        <f>IF(AL20&lt;=0,1,"")</f>
        <v/>
      </c>
      <c r="AT20" s="72"/>
      <c r="AU20" s="228" t="str">
        <f t="shared" si="12"/>
        <v/>
      </c>
      <c r="AV20" s="229" t="str">
        <f t="shared" si="4"/>
        <v/>
      </c>
      <c r="AW20" s="229" t="str">
        <f t="shared" si="5"/>
        <v/>
      </c>
      <c r="AX20" s="229" t="str">
        <f t="shared" si="6"/>
        <v/>
      </c>
      <c r="AY20" s="230">
        <f t="shared" si="7"/>
        <v>0</v>
      </c>
      <c r="AZ20" s="299" t="str">
        <f t="shared" ref="AZ20" si="39">IF(OR(AU19=1,AND(AU20=1,BE20&gt;=3)),15000,"")</f>
        <v/>
      </c>
      <c r="BA20" s="299" t="str">
        <f t="shared" ref="BA20" si="40">IF(OR(AV19=1,AND(AV20=1,BF20&gt;=3)),15000,"")</f>
        <v/>
      </c>
      <c r="BB20" s="299" t="str">
        <f>IF(OR(AW19=1,AND(AW20=1,BG20&gt;=3)),15000,"")</f>
        <v/>
      </c>
      <c r="BC20" s="299" t="str">
        <f>IF(OR(AX19=1,AND(AX20=1,BH20&gt;=3)),15000,"")</f>
        <v/>
      </c>
      <c r="BE20" s="238" t="str">
        <f>IF(BE19="","",RANK(BE19,BE19:BH19,1))</f>
        <v/>
      </c>
      <c r="BF20" s="238" t="str">
        <f>IF(BF19="","",RANK(BF19,BE19:BH19,1))</f>
        <v/>
      </c>
      <c r="BG20" s="238" t="str">
        <f>IF(BG19="","",RANK(BG19,BE19:BH19,1))</f>
        <v/>
      </c>
      <c r="BH20" s="238" t="str">
        <f>IF(BH19="","",RANK(BH19,BE19:BH19,1))</f>
        <v/>
      </c>
    </row>
    <row r="21" spans="3:60" ht="12" customHeight="1">
      <c r="C21" s="138">
        <f ca="1">$D$1</f>
        <v>41691</v>
      </c>
      <c r="D21" s="139" t="str">
        <f>IF(D20="","",DATEDIF(D20,$D$1,"y"))&amp;"."&amp;IF(IF(D20="","",DATEDIF(D20,$D$1,"ym"))&lt;10,"0"&amp;IF(D20="","",DATEDIF(D20,$D$1,"ym")),IF(D20="","",DATEDIF(D20,$D$1,"ym")))</f>
        <v>.</v>
      </c>
      <c r="E21" s="140" t="str">
        <f>IF(E20="","",DATEDIF(E20,$D$1,"y"))&amp;"."&amp;IF(IF(E20="","",DATEDIF(E20,$D$1,"ym"))&lt;10,"0"&amp;IF(E20="","",DATEDIF(E20,$D$1,"ym")),IF(E20="","",DATEDIF(E20,$D$1,"ym")))</f>
        <v>.</v>
      </c>
      <c r="F21" s="140" t="str">
        <f>IF(F20="","",DATEDIF(F20,$D$1,"y"))&amp;"."&amp;IF(IF(F20="","",DATEDIF(F20,$D$1,"ym"))&lt;10,"0"&amp;IF(F20="","",DATEDIF(F20,$D$1,"ym")),IF(F20="","",DATEDIF(F20,$D$1,"ym")))</f>
        <v>.</v>
      </c>
      <c r="G21" s="140" t="str">
        <f>IF(G20="","",DATEDIF(G20,$D$1,"y"))&amp;"."&amp;IF(IF(G20="","",DATEDIF(G20,$D$1,"ym"))&lt;10,"0"&amp;IF(G20="","",DATEDIF(G20,$D$1,"ym")),IF(G20="","",DATEDIF(G20,$D$1,"ym")))</f>
        <v>.</v>
      </c>
      <c r="H21" s="140" t="str">
        <f>IF(H20="","",DATEDIF(H20,$D$1,"y"))&amp;"."&amp;IF(IF(H20="","",DATEDIF(H20,$D$1,"ym"))&lt;10,"0"&amp;IF(H20="","",DATEDIF(H20,$D$1,"ym")),IF(H20="","",DATEDIF(H20,$D$1,"ym")))</f>
        <v>.</v>
      </c>
      <c r="I21" s="141"/>
      <c r="J21" s="142"/>
      <c r="K21" s="143"/>
      <c r="L21" s="144"/>
      <c r="M21" s="145"/>
      <c r="N21" s="144"/>
      <c r="O21" s="145"/>
      <c r="P21" s="307"/>
      <c r="Q21" s="305"/>
      <c r="R21" s="245"/>
      <c r="S21" s="155" t="str">
        <f>IF(E20,IF(AND(MONTH(E20)=4,DAY(E20)=1),DATE(YEAR(E20)+15,3,31),IF(MONTH(E20)&lt;=3,DATE(YEAR(E20)+15,3,31),DATE(YEAR(E20)+16,3,31))),"")</f>
        <v/>
      </c>
      <c r="T21" s="156" t="str">
        <f t="shared" si="8"/>
        <v/>
      </c>
      <c r="U21" s="100" t="str">
        <f>IF(E20,S21-$S$1,"")</f>
        <v/>
      </c>
      <c r="V21" s="157" t="str">
        <f>IF(F20,IF(AND(MONTH(F20)=4,DAY(F20)=1),DATE(YEAR(F20)+15,3,31),IF(MONTH(F20)&lt;=3,DATE(YEAR(F20)+15,3,31),DATE(YEAR(F20)+16,3,31))),"")</f>
        <v/>
      </c>
      <c r="W21" s="156" t="str">
        <f t="shared" si="9"/>
        <v/>
      </c>
      <c r="X21" s="100" t="str">
        <f>IF(F20,V21-$S$1,"")</f>
        <v/>
      </c>
      <c r="Y21" s="157" t="str">
        <f>IF(G20,IF(AND(MONTH(G20)=4,DAY(G20)=1),DATE(YEAR(G20)+15,3,31),IF(MONTH(G20)&lt;=3,DATE(YEAR(G20)+15,3,31),DATE(YEAR(G20)+16,3,31))),"")</f>
        <v/>
      </c>
      <c r="Z21" s="156" t="str">
        <f t="shared" si="10"/>
        <v/>
      </c>
      <c r="AA21" s="158" t="str">
        <f>IF(G20,Y21-$S$1,"")</f>
        <v/>
      </c>
      <c r="AB21" s="159" t="str">
        <f>IF(H20,IF(AND(MONTH(H20)=4,DAY(H20)=1),DATE(YEAR(H20)+15,3,31),IF(MONTH(H20)&lt;=3,DATE(YEAR(H20)+15,3,31),DATE(YEAR(H20)+16,3,31))),"")</f>
        <v/>
      </c>
      <c r="AC21" s="156" t="str">
        <f t="shared" si="11"/>
        <v/>
      </c>
      <c r="AD21" s="160" t="str">
        <f>IF(H20,AB21-$S$1,"")</f>
        <v/>
      </c>
      <c r="AE21" s="162" t="str">
        <f>IF(E20,DATE(YEAR(S21)+7,3,31),"")</f>
        <v/>
      </c>
      <c r="AF21" s="100" t="str">
        <f>IF(E20,AE21-$S$1,"")</f>
        <v/>
      </c>
      <c r="AG21" s="161" t="str">
        <f>IF(F20,DATE(YEAR(V21)+7,3,31),"")</f>
        <v/>
      </c>
      <c r="AH21" s="100" t="str">
        <f>IF(F20,AG21-$S$1,"")</f>
        <v/>
      </c>
      <c r="AI21" s="161" t="str">
        <f>IF(G20,DATE(YEAR(Y21)+7,3,31),"")</f>
        <v/>
      </c>
      <c r="AJ21" s="158" t="str">
        <f>IF(G20,AI21-$S$1,"")</f>
        <v/>
      </c>
      <c r="AK21" s="162" t="str">
        <f>IF(H20,DATE(YEAR(AB21)+7,3,31),"")</f>
        <v/>
      </c>
      <c r="AL21" s="160" t="str">
        <f>IF(H20,AK21-$S$1,"")</f>
        <v/>
      </c>
      <c r="AM21" s="150" t="str">
        <f>IF(AF21&lt;=0,1,"")</f>
        <v/>
      </c>
      <c r="AO21" s="150" t="str">
        <f>IF(AH21&lt;=0,1,"")</f>
        <v/>
      </c>
      <c r="AQ21" s="150" t="str">
        <f>IF(AJ21&lt;=0,1,"")</f>
        <v/>
      </c>
      <c r="AS21" s="150" t="str">
        <f>IF(AL21&lt;=0,1,"")</f>
        <v/>
      </c>
      <c r="AT21" s="101">
        <f>SUM(AM20:AS20)-SUM(AM21:AS21)</f>
        <v>0</v>
      </c>
      <c r="AU21" s="228" t="str">
        <f t="shared" si="12"/>
        <v/>
      </c>
      <c r="AV21" s="229" t="str">
        <f t="shared" si="4"/>
        <v/>
      </c>
      <c r="AW21" s="229" t="str">
        <f t="shared" si="5"/>
        <v/>
      </c>
      <c r="AX21" s="229" t="str">
        <f t="shared" si="6"/>
        <v/>
      </c>
      <c r="AY21" s="230">
        <f t="shared" si="7"/>
        <v>0</v>
      </c>
      <c r="AZ21" s="299" t="str">
        <f t="shared" ref="AZ21" si="41">IF(OR(AZ20=15000,AND(AU20="",AU21="")),"",IF(AU21=1,10000,""))</f>
        <v/>
      </c>
      <c r="BA21" s="299" t="str">
        <f t="shared" ref="BA21" si="42">IF(OR(BA20=15000,AND(AV20="",AV21="")),"",IF(AV21=1,10000,""))</f>
        <v/>
      </c>
      <c r="BB21" s="299" t="str">
        <f>IF(OR(BB20=15000,AND(AW20="",AW21="")),"",IF(AW21=1,10000,""))</f>
        <v/>
      </c>
      <c r="BC21" s="299" t="str">
        <f>IF(OR(BC20=15000,AND(AX20="",AX21="")),"",IF(AX21=1,10000,""))</f>
        <v/>
      </c>
      <c r="BE21" s="239"/>
      <c r="BF21" s="239"/>
      <c r="BG21" s="239"/>
      <c r="BH21" s="239"/>
    </row>
    <row r="22" spans="3:60" ht="12" customHeight="1">
      <c r="C22" s="396"/>
      <c r="D22" s="125"/>
      <c r="E22" s="124"/>
      <c r="F22" s="124"/>
      <c r="G22" s="124"/>
      <c r="H22" s="124"/>
      <c r="I22" s="130">
        <f>AT24</f>
        <v>0</v>
      </c>
      <c r="J22" s="127"/>
      <c r="K22" s="131" t="str">
        <f>IF(COUNTA(D22:E22)=0,"",IF(J22="○",SUM(COUNTA(E22)*11000,COUNTA(F22:H22)*6500,I22*5000),IF(D22="",SUM(COUNTA(E22)*6500,COUNTA(F22:H22)*6500,I22*5000),(COUNTA(D22)*13000+COUNTA(E22:H22)*6500+I22*5000))))</f>
        <v/>
      </c>
      <c r="L22" s="58"/>
      <c r="M22" s="146" t="str">
        <f>IF(L22="","",IF(AND(L22=1,$D$1&gt;=41730),0,IF(AND(L22=1,$D$1&gt;=41365),1000,IF(L22&lt;=12000,"",IF(L22&gt;55000,27000,IF(L22&gt;23000,ROUNDDOWN((L22-23000)/2+11000,-2),ROUNDDOWN(L22-12000,-2)))))))</f>
        <v/>
      </c>
      <c r="N22" s="59"/>
      <c r="O22" s="146" t="str">
        <f>IF(N22="","",VLOOKUP(N22,リスト!$P$42:$R$70,3))</f>
        <v/>
      </c>
      <c r="P22" s="240" t="str">
        <f t="shared" ref="P22" si="43">IF(COUNTA(E22:H22)&gt;0,AY24,"")</f>
        <v/>
      </c>
      <c r="Q22" s="241">
        <f t="shared" ref="Q22" si="44">IF(P24=1,P22*5000,SUM(AZ23:BC24))</f>
        <v>0</v>
      </c>
      <c r="R22" s="242"/>
      <c r="S22" s="251" t="str">
        <f>IF(E23,EOMONTH(DATE(YEAR(E23)+3,MONTH(E23),DAY(E23)-1),0),"")</f>
        <v/>
      </c>
      <c r="T22" s="252" t="str">
        <f t="shared" si="8"/>
        <v/>
      </c>
      <c r="U22" s="246" t="str">
        <f>IF(E23,S22-$S$1,"")</f>
        <v/>
      </c>
      <c r="V22" s="253" t="str">
        <f>IF(F23,EOMONTH(DATE(YEAR(F23)+3,MONTH(F23),DAY(F23)-1),0),"")</f>
        <v/>
      </c>
      <c r="W22" s="252" t="str">
        <f t="shared" si="9"/>
        <v/>
      </c>
      <c r="X22" s="246" t="str">
        <f>IF(F23,V22-$S$1,"")</f>
        <v/>
      </c>
      <c r="Y22" s="253" t="str">
        <f>IF(G23,EOMONTH(DATE(YEAR(G23)+3,MONTH(G23),DAY(G23)-1),0),"")</f>
        <v/>
      </c>
      <c r="Z22" s="252" t="str">
        <f t="shared" si="10"/>
        <v/>
      </c>
      <c r="AA22" s="254" t="str">
        <f>IF(G23,Y22-$S$1,"")</f>
        <v/>
      </c>
      <c r="AB22" s="255" t="str">
        <f>IF(H23,EOMONTH(DATE(YEAR(H23)+3,MONTH(H23),DAY(H23)-1),0),"")</f>
        <v/>
      </c>
      <c r="AC22" s="252" t="str">
        <f t="shared" si="11"/>
        <v/>
      </c>
      <c r="AD22" s="256" t="str">
        <f>IF(H23,AB22-$S$1,"")</f>
        <v/>
      </c>
      <c r="AE22" s="251" t="str">
        <f>IF(E23,IF(AND(MONTH(E23)=4,DAY(E23)=1),DATE(YEAR(E23)+18,3,31),IF(MONTH(E23)&lt;=3,DATE(YEAR(E23)+18,3,31),DATE(YEAR(E23)+19,3,31))),"")</f>
        <v/>
      </c>
      <c r="AF22" s="247" t="str">
        <f>IF(E23,AE22-$S$1,"")</f>
        <v/>
      </c>
      <c r="AG22" s="253" t="str">
        <f>IF(F23,IF(AND(MONTH(F23)=4,DAY(F23)=1),DATE(YEAR(F23)+18,3,31),IF(MONTH(F23)&lt;=3,DATE(YEAR(F23)+18,3,31),DATE(YEAR(F23)+19,3,31))),"")</f>
        <v/>
      </c>
      <c r="AH22" s="247" t="str">
        <f>IF(F23,AG22-$S$1,"")</f>
        <v/>
      </c>
      <c r="AI22" s="253" t="str">
        <f>IF(G23,IF(AND(MONTH(G23)=4,DAY(G23)=1),DATE(YEAR(G23)+18,3,31),IF(MONTH(G23)&lt;=3,DATE(YEAR(G23)+18,3,31),DATE(YEAR(G23)+19,3,31))),"")</f>
        <v/>
      </c>
      <c r="AJ22" s="248" t="str">
        <f>IF(G23,AI22-$S$1,"")</f>
        <v/>
      </c>
      <c r="AK22" s="255" t="str">
        <f>IF(H23,IF(AND(MONTH(H23)=4,DAY(H23)=1),DATE(YEAR(H23)+18,3,31),IF(MONTH(H23)&lt;=3,DATE(YEAR(H23)+18,3,31),DATE(YEAR(H23)+19,3,31))),"")</f>
        <v/>
      </c>
      <c r="AL22" s="249" t="str">
        <f>IF(H23,AK22-$S$1,"")</f>
        <v/>
      </c>
      <c r="AM22" s="72"/>
      <c r="AO22" s="72"/>
      <c r="AQ22" s="72"/>
      <c r="AS22" s="72"/>
      <c r="AT22" s="72"/>
      <c r="AU22" s="228" t="str">
        <f t="shared" si="12"/>
        <v/>
      </c>
      <c r="AV22" s="229" t="str">
        <f t="shared" si="4"/>
        <v/>
      </c>
      <c r="AW22" s="229" t="str">
        <f t="shared" si="5"/>
        <v/>
      </c>
      <c r="AX22" s="229" t="str">
        <f t="shared" si="6"/>
        <v/>
      </c>
      <c r="AY22" s="230">
        <f t="shared" si="7"/>
        <v>0</v>
      </c>
      <c r="AZ22" s="228" t="str">
        <f>IF(AF22="","",IF(AF22&gt;=1,1,""))</f>
        <v/>
      </c>
      <c r="BA22" s="229" t="str">
        <f>IF(AH22="","",IF(AH22&gt;=1,1,""))</f>
        <v/>
      </c>
      <c r="BB22" s="229" t="str">
        <f>IF(AJ22="","",IF(AJ22&gt;=1,1,""))</f>
        <v/>
      </c>
      <c r="BC22" s="229" t="str">
        <f>IF(AL22="","",IF(AL22&gt;=1,1,""))</f>
        <v/>
      </c>
      <c r="BD22" s="237">
        <f>SUM(AZ22:BC22)</f>
        <v>0</v>
      </c>
      <c r="BE22" s="236" t="str">
        <f>IF(AZ22="","",AF22+1)</f>
        <v/>
      </c>
      <c r="BF22" s="236" t="str">
        <f>IF(BA22="","",AH22+2)</f>
        <v/>
      </c>
      <c r="BG22" s="236" t="str">
        <f>IF(BB22="","",AJ22+3)</f>
        <v/>
      </c>
      <c r="BH22" s="236" t="str">
        <f>IF(BC22="","",AL22+4)</f>
        <v/>
      </c>
    </row>
    <row r="23" spans="3:60" ht="12" customHeight="1">
      <c r="C23" s="397"/>
      <c r="D23" s="122"/>
      <c r="E23" s="123"/>
      <c r="F23" s="123"/>
      <c r="G23" s="123"/>
      <c r="H23" s="123"/>
      <c r="I23" s="133"/>
      <c r="J23" s="134"/>
      <c r="K23" s="135"/>
      <c r="L23" s="136"/>
      <c r="M23" s="137"/>
      <c r="N23" s="136"/>
      <c r="O23" s="137"/>
      <c r="P23" s="250"/>
      <c r="Q23" s="243"/>
      <c r="R23" s="244"/>
      <c r="S23" s="83" t="str">
        <f>IF(E23,IF(AND(MONTH(E23)=4,DAY(E23)=1),DATE(YEAR(E23)+12,3,31),IF(MONTH(E23)&lt;=3,DATE(YEAR(E23)+12,3,31),DATE(YEAR(E23)+13,3,31))),"")</f>
        <v/>
      </c>
      <c r="T23" s="84" t="str">
        <f t="shared" si="8"/>
        <v/>
      </c>
      <c r="U23" s="85" t="str">
        <f>IF(E23,S23-$S$1,"")</f>
        <v/>
      </c>
      <c r="V23" s="86" t="str">
        <f>IF(F23,IF(AND(MONTH(F23)=4,DAY(F23)=1),DATE(YEAR(F23)+12,3,31),IF(MONTH(F23)&lt;=3,DATE(YEAR(F23)+12,3,31),DATE(YEAR(F23)+13,3,31))),"")</f>
        <v/>
      </c>
      <c r="W23" s="84" t="str">
        <f t="shared" si="9"/>
        <v/>
      </c>
      <c r="X23" s="85" t="str">
        <f>IF(F23,V23-$S$1,"")</f>
        <v/>
      </c>
      <c r="Y23" s="86" t="str">
        <f>IF(G23,IF(AND(MONTH(G23)=4,DAY(G23)=1),DATE(YEAR(G23)+12,3,31),IF(MONTH(G23)&lt;=3,DATE(YEAR(G23)+12,3,31),DATE(YEAR(G23)+13,3,31))),"")</f>
        <v/>
      </c>
      <c r="Z23" s="84" t="str">
        <f t="shared" si="10"/>
        <v/>
      </c>
      <c r="AA23" s="87" t="str">
        <f>IF(G23,Y23-$S$1,"")</f>
        <v/>
      </c>
      <c r="AB23" s="88" t="str">
        <f>IF(H23,IF(AND(MONTH(H23)=4,DAY(H23)=1),DATE(YEAR(H23)+12,3,31),IF(MONTH(H23)&lt;=3,DATE(YEAR(H23)+12,3,31),DATE(YEAR(H23)+13,3,31))),"")</f>
        <v/>
      </c>
      <c r="AC23" s="84" t="str">
        <f t="shared" si="11"/>
        <v/>
      </c>
      <c r="AD23" s="89" t="str">
        <f>IF(H23,AB23-$S$1,"")</f>
        <v/>
      </c>
      <c r="AE23" s="90" t="str">
        <f>IF(E23,DATE(YEAR(S24),4,1),"")</f>
        <v/>
      </c>
      <c r="AF23" s="85" t="str">
        <f>IF(E23,AE23-$S$1,"")</f>
        <v/>
      </c>
      <c r="AG23" s="91" t="str">
        <f>IF(F23,DATE(YEAR(V24),4,1),"")</f>
        <v/>
      </c>
      <c r="AH23" s="85" t="str">
        <f>IF(F23,AG23-$S$1,"")</f>
        <v/>
      </c>
      <c r="AI23" s="91" t="str">
        <f>IF(G23,DATE(YEAR(Y24),4,1),"")</f>
        <v/>
      </c>
      <c r="AJ23" s="87" t="str">
        <f>IF(G23,AI23-$S$1,"")</f>
        <v/>
      </c>
      <c r="AK23" s="90" t="str">
        <f>IF(H23,DATE(YEAR(AB24),4,1),"")</f>
        <v/>
      </c>
      <c r="AL23" s="89" t="str">
        <f>IF(H23,AK23-$S$1,"")</f>
        <v/>
      </c>
      <c r="AM23" s="150" t="str">
        <f>IF(AF23&lt;=0,1,"")</f>
        <v/>
      </c>
      <c r="AO23" s="150" t="str">
        <f>IF(AH23&lt;=0,1,"")</f>
        <v/>
      </c>
      <c r="AQ23" s="150" t="str">
        <f>IF(AJ23&lt;=0,1,"")</f>
        <v/>
      </c>
      <c r="AS23" s="150" t="str">
        <f>IF(AL23&lt;=0,1,"")</f>
        <v/>
      </c>
      <c r="AT23" s="72"/>
      <c r="AU23" s="228" t="str">
        <f t="shared" si="12"/>
        <v/>
      </c>
      <c r="AV23" s="229" t="str">
        <f t="shared" si="4"/>
        <v/>
      </c>
      <c r="AW23" s="229" t="str">
        <f t="shared" si="5"/>
        <v/>
      </c>
      <c r="AX23" s="229" t="str">
        <f t="shared" si="6"/>
        <v/>
      </c>
      <c r="AY23" s="230">
        <f t="shared" si="7"/>
        <v>0</v>
      </c>
      <c r="AZ23" s="299" t="str">
        <f t="shared" ref="AZ23" si="45">IF(OR(AU22=1,AND(AU23=1,BE23&gt;=3)),15000,"")</f>
        <v/>
      </c>
      <c r="BA23" s="299" t="str">
        <f t="shared" ref="BA23" si="46">IF(OR(AV22=1,AND(AV23=1,BF23&gt;=3)),15000,"")</f>
        <v/>
      </c>
      <c r="BB23" s="299" t="str">
        <f>IF(OR(AW22=1,AND(AW23=1,BG23&gt;=3)),15000,"")</f>
        <v/>
      </c>
      <c r="BC23" s="299" t="str">
        <f>IF(OR(AX22=1,AND(AX23=1,BH23&gt;=3)),15000,"")</f>
        <v/>
      </c>
      <c r="BE23" s="238" t="str">
        <f>IF(BE22="","",RANK(BE22,BE22:BH22,1))</f>
        <v/>
      </c>
      <c r="BF23" s="238" t="str">
        <f>IF(BF22="","",RANK(BF22,BE22:BH22,1))</f>
        <v/>
      </c>
      <c r="BG23" s="238" t="str">
        <f>IF(BG22="","",RANK(BG22,BE22:BH22,1))</f>
        <v/>
      </c>
      <c r="BH23" s="238" t="str">
        <f>IF(BH22="","",RANK(BH22,BE22:BH22,1))</f>
        <v/>
      </c>
    </row>
    <row r="24" spans="3:60" ht="12" customHeight="1">
      <c r="C24" s="147">
        <f ca="1">$D$1</f>
        <v>41691</v>
      </c>
      <c r="D24" s="148" t="str">
        <f>IF(D23="","",DATEDIF(D23,$D$1,"y"))&amp;"."&amp;IF(IF(D23="","",DATEDIF(D23,$D$1,"ym"))&lt;10,"0"&amp;IF(D23="","",DATEDIF(D23,$D$1,"ym")),IF(D23="","",DATEDIF(D23,$D$1,"ym")))</f>
        <v>.</v>
      </c>
      <c r="E24" s="149" t="str">
        <f>IF(E23="","",DATEDIF(E23,$D$1,"y"))&amp;"."&amp;IF(IF(E23="","",DATEDIF(E23,$D$1,"ym"))&lt;10,"0"&amp;IF(E23="","",DATEDIF(E23,$D$1,"ym")),IF(E23="","",DATEDIF(E23,$D$1,"ym")))</f>
        <v>.</v>
      </c>
      <c r="F24" s="149" t="str">
        <f>IF(F23="","",DATEDIF(F23,$D$1,"y"))&amp;"."&amp;IF(IF(F23="","",DATEDIF(F23,$D$1,"ym"))&lt;10,"0"&amp;IF(F23="","",DATEDIF(F23,$D$1,"ym")),IF(F23="","",DATEDIF(F23,$D$1,"ym")))</f>
        <v>.</v>
      </c>
      <c r="G24" s="149" t="str">
        <f>IF(G23="","",DATEDIF(G23,$D$1,"y"))&amp;"."&amp;IF(IF(G23="","",DATEDIF(G23,$D$1,"ym"))&lt;10,"0"&amp;IF(G23="","",DATEDIF(G23,$D$1,"ym")),IF(G23="","",DATEDIF(G23,$D$1,"ym")))</f>
        <v>.</v>
      </c>
      <c r="H24" s="149" t="str">
        <f>IF(H23="","",DATEDIF(H23,$D$1,"y"))&amp;"."&amp;IF(IF(H23="","",DATEDIF(H23,$D$1,"ym"))&lt;10,"0"&amp;IF(H23="","",DATEDIF(H23,$D$1,"ym")),IF(H23="","",DATEDIF(H23,$D$1,"ym")))</f>
        <v>.</v>
      </c>
      <c r="I24" s="133"/>
      <c r="J24" s="134"/>
      <c r="K24" s="135"/>
      <c r="L24" s="136"/>
      <c r="M24" s="145"/>
      <c r="N24" s="136"/>
      <c r="O24" s="137"/>
      <c r="P24" s="307"/>
      <c r="Q24" s="305"/>
      <c r="R24" s="245"/>
      <c r="S24" s="155" t="str">
        <f>IF(E23,IF(AND(MONTH(E23)=4,DAY(E23)=1),DATE(YEAR(E23)+15,3,31),IF(MONTH(E23)&lt;=3,DATE(YEAR(E23)+15,3,31),DATE(YEAR(E23)+16,3,31))),"")</f>
        <v/>
      </c>
      <c r="T24" s="156" t="str">
        <f t="shared" si="8"/>
        <v/>
      </c>
      <c r="U24" s="100" t="str">
        <f>IF(E23,S24-$S$1,"")</f>
        <v/>
      </c>
      <c r="V24" s="157" t="str">
        <f>IF(F23,IF(AND(MONTH(F23)=4,DAY(F23)=1),DATE(YEAR(F23)+15,3,31),IF(MONTH(F23)&lt;=3,DATE(YEAR(F23)+15,3,31),DATE(YEAR(F23)+16,3,31))),"")</f>
        <v/>
      </c>
      <c r="W24" s="156" t="str">
        <f t="shared" si="9"/>
        <v/>
      </c>
      <c r="X24" s="100" t="str">
        <f>IF(F23,V24-$S$1,"")</f>
        <v/>
      </c>
      <c r="Y24" s="157" t="str">
        <f>IF(G23,IF(AND(MONTH(G23)=4,DAY(G23)=1),DATE(YEAR(G23)+15,3,31),IF(MONTH(G23)&lt;=3,DATE(YEAR(G23)+15,3,31),DATE(YEAR(G23)+16,3,31))),"")</f>
        <v/>
      </c>
      <c r="Z24" s="156" t="str">
        <f t="shared" si="10"/>
        <v/>
      </c>
      <c r="AA24" s="158" t="str">
        <f>IF(G23,Y24-$S$1,"")</f>
        <v/>
      </c>
      <c r="AB24" s="159" t="str">
        <f>IF(H23,IF(AND(MONTH(H23)=4,DAY(H23)=1),DATE(YEAR(H23)+15,3,31),IF(MONTH(H23)&lt;=3,DATE(YEAR(H23)+15,3,31),DATE(YEAR(H23)+16,3,31))),"")</f>
        <v/>
      </c>
      <c r="AC24" s="156" t="str">
        <f t="shared" si="11"/>
        <v/>
      </c>
      <c r="AD24" s="160" t="str">
        <f>IF(H23,AB24-$S$1,"")</f>
        <v/>
      </c>
      <c r="AE24" s="162" t="str">
        <f>IF(E23,DATE(YEAR(S24)+7,3,31),"")</f>
        <v/>
      </c>
      <c r="AF24" s="100" t="str">
        <f>IF(E23,AE24-$S$1,"")</f>
        <v/>
      </c>
      <c r="AG24" s="161" t="str">
        <f>IF(F23,DATE(YEAR(V24)+7,3,31),"")</f>
        <v/>
      </c>
      <c r="AH24" s="100" t="str">
        <f>IF(F23,AG24-$S$1,"")</f>
        <v/>
      </c>
      <c r="AI24" s="161" t="str">
        <f>IF(G23,DATE(YEAR(Y24)+7,3,31),"")</f>
        <v/>
      </c>
      <c r="AJ24" s="158" t="str">
        <f>IF(G23,AI24-$S$1,"")</f>
        <v/>
      </c>
      <c r="AK24" s="162" t="str">
        <f>IF(H23,DATE(YEAR(AB24)+7,3,31),"")</f>
        <v/>
      </c>
      <c r="AL24" s="160" t="str">
        <f>IF(H23,AK24-$S$1,"")</f>
        <v/>
      </c>
      <c r="AM24" s="150" t="str">
        <f>IF(AF24&lt;=0,1,"")</f>
        <v/>
      </c>
      <c r="AO24" s="150" t="str">
        <f>IF(AH24&lt;=0,1,"")</f>
        <v/>
      </c>
      <c r="AQ24" s="150" t="str">
        <f>IF(AJ24&lt;=0,1,"")</f>
        <v/>
      </c>
      <c r="AS24" s="150" t="str">
        <f>IF(AL24&lt;=0,1,"")</f>
        <v/>
      </c>
      <c r="AT24" s="101">
        <f>SUM(AM23:AS23)-SUM(AM24:AS24)</f>
        <v>0</v>
      </c>
      <c r="AU24" s="228" t="str">
        <f t="shared" si="12"/>
        <v/>
      </c>
      <c r="AV24" s="229" t="str">
        <f t="shared" si="4"/>
        <v/>
      </c>
      <c r="AW24" s="229" t="str">
        <f t="shared" si="5"/>
        <v/>
      </c>
      <c r="AX24" s="229" t="str">
        <f t="shared" si="6"/>
        <v/>
      </c>
      <c r="AY24" s="230">
        <f t="shared" si="7"/>
        <v>0</v>
      </c>
      <c r="AZ24" s="299" t="str">
        <f t="shared" ref="AZ24" si="47">IF(OR(AZ23=15000,AND(AU23="",AU24="")),"",IF(AU24=1,10000,""))</f>
        <v/>
      </c>
      <c r="BA24" s="299" t="str">
        <f t="shared" ref="BA24" si="48">IF(OR(BA23=15000,AND(AV23="",AV24="")),"",IF(AV24=1,10000,""))</f>
        <v/>
      </c>
      <c r="BB24" s="299" t="str">
        <f>IF(OR(BB23=15000,AND(AW23="",AW24="")),"",IF(AW24=1,10000,""))</f>
        <v/>
      </c>
      <c r="BC24" s="299" t="str">
        <f>IF(OR(BC23=15000,AND(AX23="",AX24="")),"",IF(AX24=1,10000,""))</f>
        <v/>
      </c>
      <c r="BE24" s="239"/>
      <c r="BF24" s="239"/>
      <c r="BG24" s="239"/>
      <c r="BH24" s="239"/>
    </row>
    <row r="25" spans="3:60" ht="12" customHeight="1">
      <c r="C25" s="396"/>
      <c r="D25" s="120"/>
      <c r="E25" s="120"/>
      <c r="F25" s="121"/>
      <c r="G25" s="154"/>
      <c r="H25" s="121"/>
      <c r="I25" s="130">
        <f>AT27</f>
        <v>0</v>
      </c>
      <c r="J25" s="127"/>
      <c r="K25" s="131" t="str">
        <f>IF(COUNTA(D25:E25)=0,"",IF(J25="○",SUM(COUNTA(E25)*11000,COUNTA(F25:H25)*6500,I25*5000),IF(D25="",SUM(COUNTA(E25)*6500,COUNTA(F25:H25)*6500,I25*5000),(COUNTA(D25)*13000+COUNTA(E25:H25)*6500+I25*5000))))</f>
        <v/>
      </c>
      <c r="L25" s="61"/>
      <c r="M25" s="146" t="str">
        <f>IF(L25="","",IF(AND(L25=1,$D$1&gt;=41730),0,IF(AND(L25=1,$D$1&gt;=41365),1000,IF(L25&lt;=12000,"",IF(L25&gt;55000,27000,IF(L25&gt;23000,ROUNDDOWN((L25-23000)/2+11000,-2),ROUNDDOWN(L25-12000,-2)))))))</f>
        <v/>
      </c>
      <c r="N25" s="60"/>
      <c r="O25" s="132" t="str">
        <f>IF(N25="","",VLOOKUP(N25,リスト!$P$42:$R$70,3))</f>
        <v/>
      </c>
      <c r="P25" s="240" t="str">
        <f t="shared" ref="P25" si="49">IF(COUNTA(E25:H25)&gt;0,AY27,"")</f>
        <v/>
      </c>
      <c r="Q25" s="241">
        <f t="shared" ref="Q25" si="50">IF(P27=1,P25*5000,SUM(AZ26:BC27))</f>
        <v>0</v>
      </c>
      <c r="R25" s="242"/>
      <c r="S25" s="251" t="str">
        <f>IF(E26,EOMONTH(DATE(YEAR(E26)+3,MONTH(E26),DAY(E26)-1),0),"")</f>
        <v/>
      </c>
      <c r="T25" s="252" t="str">
        <f t="shared" si="8"/>
        <v/>
      </c>
      <c r="U25" s="246" t="str">
        <f>IF(E26,S25-$S$1,"")</f>
        <v/>
      </c>
      <c r="V25" s="253" t="str">
        <f>IF(F26,EOMONTH(DATE(YEAR(F26)+3,MONTH(F26),DAY(F26)-1),0),"")</f>
        <v/>
      </c>
      <c r="W25" s="252" t="str">
        <f t="shared" si="9"/>
        <v/>
      </c>
      <c r="X25" s="246" t="str">
        <f>IF(F26,V25-$S$1,"")</f>
        <v/>
      </c>
      <c r="Y25" s="253" t="str">
        <f>IF(G26,EOMONTH(DATE(YEAR(G26)+3,MONTH(G26),DAY(G26)-1),0),"")</f>
        <v/>
      </c>
      <c r="Z25" s="252" t="str">
        <f t="shared" si="10"/>
        <v/>
      </c>
      <c r="AA25" s="254" t="str">
        <f>IF(G26,Y25-$S$1,"")</f>
        <v/>
      </c>
      <c r="AB25" s="255" t="str">
        <f>IF(H26,EOMONTH(DATE(YEAR(H26)+3,MONTH(H26),DAY(H26)-1),0),"")</f>
        <v/>
      </c>
      <c r="AC25" s="252" t="str">
        <f t="shared" si="11"/>
        <v/>
      </c>
      <c r="AD25" s="256" t="str">
        <f>IF(H26,AB25-$S$1,"")</f>
        <v/>
      </c>
      <c r="AE25" s="251" t="str">
        <f>IF(E26,IF(AND(MONTH(E26)=4,DAY(E26)=1),DATE(YEAR(E26)+18,3,31),IF(MONTH(E26)&lt;=3,DATE(YEAR(E26)+18,3,31),DATE(YEAR(E26)+19,3,31))),"")</f>
        <v/>
      </c>
      <c r="AF25" s="247" t="str">
        <f>IF(E26,AE25-$S$1,"")</f>
        <v/>
      </c>
      <c r="AG25" s="253" t="str">
        <f>IF(F26,IF(AND(MONTH(F26)=4,DAY(F26)=1),DATE(YEAR(F26)+18,3,31),IF(MONTH(F26)&lt;=3,DATE(YEAR(F26)+18,3,31),DATE(YEAR(F26)+19,3,31))),"")</f>
        <v/>
      </c>
      <c r="AH25" s="247" t="str">
        <f>IF(F26,AG25-$S$1,"")</f>
        <v/>
      </c>
      <c r="AI25" s="253" t="str">
        <f>IF(G26,IF(AND(MONTH(G26)=4,DAY(G26)=1),DATE(YEAR(G26)+18,3,31),IF(MONTH(G26)&lt;=3,DATE(YEAR(G26)+18,3,31),DATE(YEAR(G26)+19,3,31))),"")</f>
        <v/>
      </c>
      <c r="AJ25" s="248" t="str">
        <f>IF(G26,AI25-$S$1,"")</f>
        <v/>
      </c>
      <c r="AK25" s="255" t="str">
        <f>IF(H26,IF(AND(MONTH(H26)=4,DAY(H26)=1),DATE(YEAR(H26)+18,3,31),IF(MONTH(H26)&lt;=3,DATE(YEAR(H26)+18,3,31),DATE(YEAR(H26)+19,3,31))),"")</f>
        <v/>
      </c>
      <c r="AL25" s="249" t="str">
        <f>IF(H26,AK25-$S$1,"")</f>
        <v/>
      </c>
      <c r="AM25" s="72"/>
      <c r="AO25" s="72"/>
      <c r="AQ25" s="72"/>
      <c r="AS25" s="72"/>
      <c r="AT25" s="72"/>
      <c r="AU25" s="228" t="str">
        <f t="shared" si="12"/>
        <v/>
      </c>
      <c r="AV25" s="229" t="str">
        <f t="shared" si="4"/>
        <v/>
      </c>
      <c r="AW25" s="229" t="str">
        <f t="shared" si="5"/>
        <v/>
      </c>
      <c r="AX25" s="229" t="str">
        <f t="shared" si="6"/>
        <v/>
      </c>
      <c r="AY25" s="230">
        <f t="shared" si="7"/>
        <v>0</v>
      </c>
      <c r="AZ25" s="228" t="str">
        <f>IF(AF25="","",IF(AF25&gt;=1,1,""))</f>
        <v/>
      </c>
      <c r="BA25" s="229" t="str">
        <f>IF(AH25="","",IF(AH25&gt;=1,1,""))</f>
        <v/>
      </c>
      <c r="BB25" s="229" t="str">
        <f>IF(AJ25="","",IF(AJ25&gt;=1,1,""))</f>
        <v/>
      </c>
      <c r="BC25" s="229" t="str">
        <f>IF(AL25="","",IF(AL25&gt;=1,1,""))</f>
        <v/>
      </c>
      <c r="BD25" s="237">
        <f>SUM(AZ25:BC25)</f>
        <v>0</v>
      </c>
      <c r="BE25" s="236" t="str">
        <f>IF(AZ25="","",AF25+1)</f>
        <v/>
      </c>
      <c r="BF25" s="236" t="str">
        <f>IF(BA25="","",AH25+2)</f>
        <v/>
      </c>
      <c r="BG25" s="236" t="str">
        <f>IF(BB25="","",AJ25+3)</f>
        <v/>
      </c>
      <c r="BH25" s="236" t="str">
        <f>IF(BC25="","",AL25+4)</f>
        <v/>
      </c>
    </row>
    <row r="26" spans="3:60" ht="12" customHeight="1">
      <c r="C26" s="397"/>
      <c r="D26" s="122"/>
      <c r="E26" s="123"/>
      <c r="F26" s="123"/>
      <c r="G26" s="123"/>
      <c r="H26" s="123"/>
      <c r="I26" s="133"/>
      <c r="J26" s="134"/>
      <c r="K26" s="135"/>
      <c r="L26" s="136"/>
      <c r="M26" s="137"/>
      <c r="N26" s="136"/>
      <c r="O26" s="137"/>
      <c r="P26" s="250"/>
      <c r="Q26" s="243"/>
      <c r="R26" s="244"/>
      <c r="S26" s="83" t="str">
        <f>IF(E26,IF(AND(MONTH(E26)=4,DAY(E26)=1),DATE(YEAR(E26)+12,3,31),IF(MONTH(E26)&lt;=3,DATE(YEAR(E26)+12,3,31),DATE(YEAR(E26)+13,3,31))),"")</f>
        <v/>
      </c>
      <c r="T26" s="84" t="str">
        <f t="shared" si="8"/>
        <v/>
      </c>
      <c r="U26" s="85" t="str">
        <f>IF(E26,S26-$S$1,"")</f>
        <v/>
      </c>
      <c r="V26" s="86" t="str">
        <f>IF(F26,IF(AND(MONTH(F26)=4,DAY(F26)=1),DATE(YEAR(F26)+12,3,31),IF(MONTH(F26)&lt;=3,DATE(YEAR(F26)+12,3,31),DATE(YEAR(F26)+13,3,31))),"")</f>
        <v/>
      </c>
      <c r="W26" s="84" t="str">
        <f t="shared" si="9"/>
        <v/>
      </c>
      <c r="X26" s="85" t="str">
        <f>IF(F26,V26-$S$1,"")</f>
        <v/>
      </c>
      <c r="Y26" s="86" t="str">
        <f>IF(G26,IF(AND(MONTH(G26)=4,DAY(G26)=1),DATE(YEAR(G26)+12,3,31),IF(MONTH(G26)&lt;=3,DATE(YEAR(G26)+12,3,31),DATE(YEAR(G26)+13,3,31))),"")</f>
        <v/>
      </c>
      <c r="Z26" s="84" t="str">
        <f t="shared" si="10"/>
        <v/>
      </c>
      <c r="AA26" s="87" t="str">
        <f>IF(G26,Y26-$S$1,"")</f>
        <v/>
      </c>
      <c r="AB26" s="88" t="str">
        <f>IF(H26,IF(AND(MONTH(H26)=4,DAY(H26)=1),DATE(YEAR(H26)+12,3,31),IF(MONTH(H26)&lt;=3,DATE(YEAR(H26)+12,3,31),DATE(YEAR(H26)+13,3,31))),"")</f>
        <v/>
      </c>
      <c r="AC26" s="84" t="str">
        <f t="shared" si="11"/>
        <v/>
      </c>
      <c r="AD26" s="89" t="str">
        <f>IF(H26,AB26-$S$1,"")</f>
        <v/>
      </c>
      <c r="AE26" s="90" t="str">
        <f>IF(E26,DATE(YEAR(S27),4,1),"")</f>
        <v/>
      </c>
      <c r="AF26" s="85" t="str">
        <f>IF(E26,AE26-$S$1,"")</f>
        <v/>
      </c>
      <c r="AG26" s="91" t="str">
        <f>IF(F26,DATE(YEAR(V27),4,1),"")</f>
        <v/>
      </c>
      <c r="AH26" s="85" t="str">
        <f>IF(F26,AG26-$S$1,"")</f>
        <v/>
      </c>
      <c r="AI26" s="91" t="str">
        <f>IF(G26,DATE(YEAR(Y27),4,1),"")</f>
        <v/>
      </c>
      <c r="AJ26" s="87" t="str">
        <f>IF(G26,AI26-$S$1,"")</f>
        <v/>
      </c>
      <c r="AK26" s="90" t="str">
        <f>IF(H26,DATE(YEAR(AB27),4,1),"")</f>
        <v/>
      </c>
      <c r="AL26" s="89" t="str">
        <f>IF(H26,AK26-$S$1,"")</f>
        <v/>
      </c>
      <c r="AM26" s="150" t="str">
        <f>IF(AF26&lt;=0,1,"")</f>
        <v/>
      </c>
      <c r="AO26" s="150" t="str">
        <f>IF(AH26&lt;=0,1,"")</f>
        <v/>
      </c>
      <c r="AQ26" s="150" t="str">
        <f>IF(AJ26&lt;=0,1,"")</f>
        <v/>
      </c>
      <c r="AS26" s="150" t="str">
        <f>IF(AL26&lt;=0,1,"")</f>
        <v/>
      </c>
      <c r="AT26" s="72"/>
      <c r="AU26" s="228" t="str">
        <f t="shared" si="12"/>
        <v/>
      </c>
      <c r="AV26" s="229" t="str">
        <f t="shared" si="4"/>
        <v/>
      </c>
      <c r="AW26" s="229" t="str">
        <f t="shared" si="5"/>
        <v/>
      </c>
      <c r="AX26" s="229" t="str">
        <f t="shared" si="6"/>
        <v/>
      </c>
      <c r="AY26" s="230">
        <f t="shared" si="7"/>
        <v>0</v>
      </c>
      <c r="AZ26" s="299" t="str">
        <f t="shared" ref="AZ26" si="51">IF(OR(AU25=1,AND(AU26=1,BE26&gt;=3)),15000,"")</f>
        <v/>
      </c>
      <c r="BA26" s="299" t="str">
        <f t="shared" ref="BA26" si="52">IF(OR(AV25=1,AND(AV26=1,BF26&gt;=3)),15000,"")</f>
        <v/>
      </c>
      <c r="BB26" s="299" t="str">
        <f>IF(OR(AW25=1,AND(AW26=1,BG26&gt;=3)),15000,"")</f>
        <v/>
      </c>
      <c r="BC26" s="299" t="str">
        <f>IF(OR(AX25=1,AND(AX26=1,BH26&gt;=3)),15000,"")</f>
        <v/>
      </c>
      <c r="BE26" s="238" t="str">
        <f>IF(BE25="","",RANK(BE25,BE25:BH25,1))</f>
        <v/>
      </c>
      <c r="BF26" s="238" t="str">
        <f>IF(BF25="","",RANK(BF25,BE25:BH25,1))</f>
        <v/>
      </c>
      <c r="BG26" s="238" t="str">
        <f>IF(BG25="","",RANK(BG25,BE25:BH25,1))</f>
        <v/>
      </c>
      <c r="BH26" s="238" t="str">
        <f>IF(BH25="","",RANK(BH25,BE25:BH25,1))</f>
        <v/>
      </c>
    </row>
    <row r="27" spans="3:60" ht="12" customHeight="1">
      <c r="C27" s="138">
        <f ca="1">$D$1</f>
        <v>41691</v>
      </c>
      <c r="D27" s="139" t="str">
        <f>IF(D26="","",DATEDIF(D26,$D$1,"y"))&amp;"."&amp;IF(IF(D26="","",DATEDIF(D26,$D$1,"ym"))&lt;10,"0"&amp;IF(D26="","",DATEDIF(D26,$D$1,"ym")),IF(D26="","",DATEDIF(D26,$D$1,"ym")))</f>
        <v>.</v>
      </c>
      <c r="E27" s="140" t="str">
        <f>IF(E26="","",DATEDIF(E26,$D$1,"y"))&amp;"."&amp;IF(IF(E26="","",DATEDIF(E26,$D$1,"ym"))&lt;10,"0"&amp;IF(E26="","",DATEDIF(E26,$D$1,"ym")),IF(E26="","",DATEDIF(E26,$D$1,"ym")))</f>
        <v>.</v>
      </c>
      <c r="F27" s="140" t="str">
        <f>IF(F26="","",DATEDIF(F26,$D$1,"y"))&amp;"."&amp;IF(IF(F26="","",DATEDIF(F26,$D$1,"ym"))&lt;10,"0"&amp;IF(F26="","",DATEDIF(F26,$D$1,"ym")),IF(F26="","",DATEDIF(F26,$D$1,"ym")))</f>
        <v>.</v>
      </c>
      <c r="G27" s="140" t="str">
        <f>IF(G26="","",DATEDIF(G26,$D$1,"y"))&amp;"."&amp;IF(IF(G26="","",DATEDIF(G26,$D$1,"ym"))&lt;10,"0"&amp;IF(G26="","",DATEDIF(G26,$D$1,"ym")),IF(G26="","",DATEDIF(G26,$D$1,"ym")))</f>
        <v>.</v>
      </c>
      <c r="H27" s="140" t="str">
        <f>IF(H26="","",DATEDIF(H26,$D$1,"y"))&amp;"."&amp;IF(IF(H26="","",DATEDIF(H26,$D$1,"ym"))&lt;10,"0"&amp;IF(H26="","",DATEDIF(H26,$D$1,"ym")),IF(H26="","",DATEDIF(H26,$D$1,"ym")))</f>
        <v>.</v>
      </c>
      <c r="I27" s="141"/>
      <c r="J27" s="142"/>
      <c r="K27" s="143"/>
      <c r="L27" s="144"/>
      <c r="M27" s="145"/>
      <c r="N27" s="144"/>
      <c r="O27" s="145"/>
      <c r="P27" s="307"/>
      <c r="Q27" s="305"/>
      <c r="R27" s="245"/>
      <c r="S27" s="155" t="str">
        <f>IF(E26,IF(AND(MONTH(E26)=4,DAY(E26)=1),DATE(YEAR(E26)+15,3,31),IF(MONTH(E26)&lt;=3,DATE(YEAR(E26)+15,3,31),DATE(YEAR(E26)+16,3,31))),"")</f>
        <v/>
      </c>
      <c r="T27" s="156" t="str">
        <f t="shared" si="8"/>
        <v/>
      </c>
      <c r="U27" s="100" t="str">
        <f>IF(E26,S27-$S$1,"")</f>
        <v/>
      </c>
      <c r="V27" s="157" t="str">
        <f>IF(F26,IF(AND(MONTH(F26)=4,DAY(F26)=1),DATE(YEAR(F26)+15,3,31),IF(MONTH(F26)&lt;=3,DATE(YEAR(F26)+15,3,31),DATE(YEAR(F26)+16,3,31))),"")</f>
        <v/>
      </c>
      <c r="W27" s="156" t="str">
        <f t="shared" si="9"/>
        <v/>
      </c>
      <c r="X27" s="100" t="str">
        <f>IF(F26,V27-$S$1,"")</f>
        <v/>
      </c>
      <c r="Y27" s="157" t="str">
        <f>IF(G26,IF(AND(MONTH(G26)=4,DAY(G26)=1),DATE(YEAR(G26)+15,3,31),IF(MONTH(G26)&lt;=3,DATE(YEAR(G26)+15,3,31),DATE(YEAR(G26)+16,3,31))),"")</f>
        <v/>
      </c>
      <c r="Z27" s="156" t="str">
        <f t="shared" si="10"/>
        <v/>
      </c>
      <c r="AA27" s="158" t="str">
        <f>IF(G26,Y27-$S$1,"")</f>
        <v/>
      </c>
      <c r="AB27" s="159" t="str">
        <f>IF(H26,IF(AND(MONTH(H26)=4,DAY(H26)=1),DATE(YEAR(H26)+15,3,31),IF(MONTH(H26)&lt;=3,DATE(YEAR(H26)+15,3,31),DATE(YEAR(H26)+16,3,31))),"")</f>
        <v/>
      </c>
      <c r="AC27" s="156" t="str">
        <f t="shared" si="11"/>
        <v/>
      </c>
      <c r="AD27" s="160" t="str">
        <f>IF(H26,AB27-$S$1,"")</f>
        <v/>
      </c>
      <c r="AE27" s="162" t="str">
        <f>IF(E26,DATE(YEAR(S27)+7,3,31),"")</f>
        <v/>
      </c>
      <c r="AF27" s="100" t="str">
        <f>IF(E26,AE27-$S$1,"")</f>
        <v/>
      </c>
      <c r="AG27" s="161" t="str">
        <f>IF(F26,DATE(YEAR(V27)+7,3,31),"")</f>
        <v/>
      </c>
      <c r="AH27" s="100" t="str">
        <f>IF(F26,AG27-$S$1,"")</f>
        <v/>
      </c>
      <c r="AI27" s="161" t="str">
        <f>IF(G26,DATE(YEAR(Y27)+7,3,31),"")</f>
        <v/>
      </c>
      <c r="AJ27" s="158" t="str">
        <f>IF(G26,AI27-$S$1,"")</f>
        <v/>
      </c>
      <c r="AK27" s="162" t="str">
        <f>IF(H26,DATE(YEAR(AB27)+7,3,31),"")</f>
        <v/>
      </c>
      <c r="AL27" s="160" t="str">
        <f>IF(H26,AK27-$S$1,"")</f>
        <v/>
      </c>
      <c r="AM27" s="150" t="str">
        <f>IF(AF27&lt;=0,1,"")</f>
        <v/>
      </c>
      <c r="AO27" s="150" t="str">
        <f>IF(AH27&lt;=0,1,"")</f>
        <v/>
      </c>
      <c r="AQ27" s="150" t="str">
        <f>IF(AJ27&lt;=0,1,"")</f>
        <v/>
      </c>
      <c r="AS27" s="150" t="str">
        <f>IF(AL27&lt;=0,1,"")</f>
        <v/>
      </c>
      <c r="AT27" s="101">
        <f>SUM(AM26:AS26)-SUM(AM27:AS27)</f>
        <v>0</v>
      </c>
      <c r="AU27" s="228" t="str">
        <f t="shared" si="12"/>
        <v/>
      </c>
      <c r="AV27" s="229" t="str">
        <f t="shared" si="4"/>
        <v/>
      </c>
      <c r="AW27" s="229" t="str">
        <f t="shared" si="5"/>
        <v/>
      </c>
      <c r="AX27" s="229" t="str">
        <f t="shared" si="6"/>
        <v/>
      </c>
      <c r="AY27" s="230">
        <f t="shared" si="7"/>
        <v>0</v>
      </c>
      <c r="AZ27" s="299" t="str">
        <f t="shared" ref="AZ27" si="53">IF(OR(AZ26=15000,AND(AU26="",AU27="")),"",IF(AU27=1,10000,""))</f>
        <v/>
      </c>
      <c r="BA27" s="299" t="str">
        <f t="shared" ref="BA27" si="54">IF(OR(BA26=15000,AND(AV26="",AV27="")),"",IF(AV27=1,10000,""))</f>
        <v/>
      </c>
      <c r="BB27" s="299" t="str">
        <f>IF(OR(BB26=15000,AND(AW26="",AW27="")),"",IF(AW27=1,10000,""))</f>
        <v/>
      </c>
      <c r="BC27" s="299" t="str">
        <f>IF(OR(BC26=15000,AND(AX26="",AX27="")),"",IF(AX27=1,10000,""))</f>
        <v/>
      </c>
      <c r="BE27" s="239"/>
      <c r="BF27" s="239"/>
      <c r="BG27" s="239"/>
      <c r="BH27" s="239"/>
    </row>
    <row r="28" spans="3:60" ht="12" customHeight="1">
      <c r="C28" s="396"/>
      <c r="D28" s="125"/>
      <c r="E28" s="125"/>
      <c r="F28" s="126"/>
      <c r="G28" s="124"/>
      <c r="H28" s="124"/>
      <c r="I28" s="130">
        <f>AT30</f>
        <v>0</v>
      </c>
      <c r="J28" s="127"/>
      <c r="K28" s="131" t="str">
        <f>IF(COUNTA(D28:E28)=0,"",IF(J28="○",SUM(COUNTA(E28)*11000,COUNTA(F28:H28)*6500,I28*5000),IF(D28="",SUM(COUNTA(E28)*6500,COUNTA(F28:H28)*6500,I28*5000),(COUNTA(D28)*13000+COUNTA(E28:H28)*6500+I28*5000))))</f>
        <v/>
      </c>
      <c r="L28" s="58"/>
      <c r="M28" s="146" t="str">
        <f>IF(L28="","",IF(AND(L28=1,$D$1&gt;=41730),0,IF(AND(L28=1,$D$1&gt;=41365),1000,IF(L28&lt;=12000,"",IF(L28&gt;55000,27000,IF(L28&gt;23000,ROUNDDOWN((L28-23000)/2+11000,-2),ROUNDDOWN(L28-12000,-2)))))))</f>
        <v/>
      </c>
      <c r="N28" s="59"/>
      <c r="O28" s="146" t="str">
        <f>IF(N28="","",VLOOKUP(N28,リスト!$P$42:$R$70,3))</f>
        <v/>
      </c>
      <c r="P28" s="240" t="str">
        <f t="shared" ref="P28" si="55">IF(COUNTA(E28:H28)&gt;0,AY30,"")</f>
        <v/>
      </c>
      <c r="Q28" s="241">
        <f t="shared" ref="Q28" si="56">IF(P30=1,P28*5000,SUM(AZ29:BC30))</f>
        <v>0</v>
      </c>
      <c r="R28" s="242"/>
      <c r="S28" s="251" t="str">
        <f>IF(E29,EOMONTH(DATE(YEAR(E29)+3,MONTH(E29),DAY(E29)-1),0),"")</f>
        <v/>
      </c>
      <c r="T28" s="252" t="str">
        <f t="shared" si="8"/>
        <v/>
      </c>
      <c r="U28" s="246" t="str">
        <f>IF(E29,S28-$S$1,"")</f>
        <v/>
      </c>
      <c r="V28" s="253" t="str">
        <f>IF(F29,EOMONTH(DATE(YEAR(F29)+3,MONTH(F29),DAY(F29)-1),0),"")</f>
        <v/>
      </c>
      <c r="W28" s="252" t="str">
        <f t="shared" si="9"/>
        <v/>
      </c>
      <c r="X28" s="246" t="str">
        <f>IF(F29,V28-$S$1,"")</f>
        <v/>
      </c>
      <c r="Y28" s="253" t="str">
        <f>IF(G29,EOMONTH(DATE(YEAR(G29)+3,MONTH(G29),DAY(G29)-1),0),"")</f>
        <v/>
      </c>
      <c r="Z28" s="252" t="str">
        <f t="shared" si="10"/>
        <v/>
      </c>
      <c r="AA28" s="254" t="str">
        <f>IF(G29,Y28-$S$1,"")</f>
        <v/>
      </c>
      <c r="AB28" s="255" t="str">
        <f>IF(H29,EOMONTH(DATE(YEAR(H29)+3,MONTH(H29),DAY(H29)-1),0),"")</f>
        <v/>
      </c>
      <c r="AC28" s="252" t="str">
        <f t="shared" si="11"/>
        <v/>
      </c>
      <c r="AD28" s="256" t="str">
        <f>IF(H29,AB28-$S$1,"")</f>
        <v/>
      </c>
      <c r="AE28" s="251" t="str">
        <f>IF(E29,IF(AND(MONTH(E29)=4,DAY(E29)=1),DATE(YEAR(E29)+18,3,31),IF(MONTH(E29)&lt;=3,DATE(YEAR(E29)+18,3,31),DATE(YEAR(E29)+19,3,31))),"")</f>
        <v/>
      </c>
      <c r="AF28" s="247" t="str">
        <f>IF(E29,AE28-$S$1,"")</f>
        <v/>
      </c>
      <c r="AG28" s="253" t="str">
        <f>IF(F29,IF(AND(MONTH(F29)=4,DAY(F29)=1),DATE(YEAR(F29)+18,3,31),IF(MONTH(F29)&lt;=3,DATE(YEAR(F29)+18,3,31),DATE(YEAR(F29)+19,3,31))),"")</f>
        <v/>
      </c>
      <c r="AH28" s="247" t="str">
        <f>IF(F29,AG28-$S$1,"")</f>
        <v/>
      </c>
      <c r="AI28" s="253" t="str">
        <f>IF(G29,IF(AND(MONTH(G29)=4,DAY(G29)=1),DATE(YEAR(G29)+18,3,31),IF(MONTH(G29)&lt;=3,DATE(YEAR(G29)+18,3,31),DATE(YEAR(G29)+19,3,31))),"")</f>
        <v/>
      </c>
      <c r="AJ28" s="248" t="str">
        <f>IF(G29,AI28-$S$1,"")</f>
        <v/>
      </c>
      <c r="AK28" s="255" t="str">
        <f>IF(H29,IF(AND(MONTH(H29)=4,DAY(H29)=1),DATE(YEAR(H29)+18,3,31),IF(MONTH(H29)&lt;=3,DATE(YEAR(H29)+18,3,31),DATE(YEAR(H29)+19,3,31))),"")</f>
        <v/>
      </c>
      <c r="AL28" s="249" t="str">
        <f>IF(H29,AK28-$S$1,"")</f>
        <v/>
      </c>
      <c r="AM28" s="72"/>
      <c r="AO28" s="72"/>
      <c r="AQ28" s="72"/>
      <c r="AS28" s="72"/>
      <c r="AT28" s="72"/>
      <c r="AU28" s="228" t="str">
        <f t="shared" si="12"/>
        <v/>
      </c>
      <c r="AV28" s="229" t="str">
        <f t="shared" si="4"/>
        <v/>
      </c>
      <c r="AW28" s="229" t="str">
        <f t="shared" si="5"/>
        <v/>
      </c>
      <c r="AX28" s="229" t="str">
        <f t="shared" si="6"/>
        <v/>
      </c>
      <c r="AY28" s="230">
        <f t="shared" si="7"/>
        <v>0</v>
      </c>
      <c r="AZ28" s="228" t="str">
        <f>IF(AF28="","",IF(AF28&gt;=1,1,""))</f>
        <v/>
      </c>
      <c r="BA28" s="229" t="str">
        <f>IF(AH28="","",IF(AH28&gt;=1,1,""))</f>
        <v/>
      </c>
      <c r="BB28" s="229" t="str">
        <f>IF(AJ28="","",IF(AJ28&gt;=1,1,""))</f>
        <v/>
      </c>
      <c r="BC28" s="229" t="str">
        <f>IF(AL28="","",IF(AL28&gt;=1,1,""))</f>
        <v/>
      </c>
      <c r="BD28" s="237">
        <f>SUM(AZ28:BC28)</f>
        <v>0</v>
      </c>
      <c r="BE28" s="236" t="str">
        <f>IF(AZ28="","",AF28+1)</f>
        <v/>
      </c>
      <c r="BF28" s="236" t="str">
        <f>IF(BA28="","",AH28+2)</f>
        <v/>
      </c>
      <c r="BG28" s="236" t="str">
        <f>IF(BB28="","",AJ28+3)</f>
        <v/>
      </c>
      <c r="BH28" s="236" t="str">
        <f>IF(BC28="","",AL28+4)</f>
        <v/>
      </c>
    </row>
    <row r="29" spans="3:60" ht="12" customHeight="1">
      <c r="C29" s="397"/>
      <c r="D29" s="122"/>
      <c r="E29" s="123"/>
      <c r="F29" s="123"/>
      <c r="G29" s="123"/>
      <c r="H29" s="123"/>
      <c r="I29" s="133"/>
      <c r="J29" s="134"/>
      <c r="K29" s="135"/>
      <c r="L29" s="136"/>
      <c r="M29" s="137"/>
      <c r="N29" s="136"/>
      <c r="O29" s="137"/>
      <c r="P29" s="250"/>
      <c r="Q29" s="243"/>
      <c r="R29" s="244"/>
      <c r="S29" s="83" t="str">
        <f>IF(E29,IF(AND(MONTH(E29)=4,DAY(E29)=1),DATE(YEAR(E29)+12,3,31),IF(MONTH(E29)&lt;=3,DATE(YEAR(E29)+12,3,31),DATE(YEAR(E29)+13,3,31))),"")</f>
        <v/>
      </c>
      <c r="T29" s="84" t="str">
        <f t="shared" si="8"/>
        <v/>
      </c>
      <c r="U29" s="85" t="str">
        <f>IF(E29,S29-$S$1,"")</f>
        <v/>
      </c>
      <c r="V29" s="86" t="str">
        <f>IF(F29,IF(AND(MONTH(F29)=4,DAY(F29)=1),DATE(YEAR(F29)+12,3,31),IF(MONTH(F29)&lt;=3,DATE(YEAR(F29)+12,3,31),DATE(YEAR(F29)+13,3,31))),"")</f>
        <v/>
      </c>
      <c r="W29" s="84" t="str">
        <f t="shared" si="9"/>
        <v/>
      </c>
      <c r="X29" s="85" t="str">
        <f>IF(F29,V29-$S$1,"")</f>
        <v/>
      </c>
      <c r="Y29" s="86" t="str">
        <f>IF(G29,IF(AND(MONTH(G29)=4,DAY(G29)=1),DATE(YEAR(G29)+12,3,31),IF(MONTH(G29)&lt;=3,DATE(YEAR(G29)+12,3,31),DATE(YEAR(G29)+13,3,31))),"")</f>
        <v/>
      </c>
      <c r="Z29" s="84" t="str">
        <f t="shared" si="10"/>
        <v/>
      </c>
      <c r="AA29" s="87" t="str">
        <f>IF(G29,Y29-$S$1,"")</f>
        <v/>
      </c>
      <c r="AB29" s="88" t="str">
        <f>IF(H29,IF(AND(MONTH(H29)=4,DAY(H29)=1),DATE(YEAR(H29)+12,3,31),IF(MONTH(H29)&lt;=3,DATE(YEAR(H29)+12,3,31),DATE(YEAR(H29)+13,3,31))),"")</f>
        <v/>
      </c>
      <c r="AC29" s="84" t="str">
        <f t="shared" si="11"/>
        <v/>
      </c>
      <c r="AD29" s="89" t="str">
        <f>IF(H29,AB29-$S$1,"")</f>
        <v/>
      </c>
      <c r="AE29" s="90" t="str">
        <f>IF(E29,DATE(YEAR(S30),4,1),"")</f>
        <v/>
      </c>
      <c r="AF29" s="85" t="str">
        <f>IF(E29,AE29-$S$1,"")</f>
        <v/>
      </c>
      <c r="AG29" s="91" t="str">
        <f>IF(F29,DATE(YEAR(V30),4,1),"")</f>
        <v/>
      </c>
      <c r="AH29" s="85" t="str">
        <f>IF(F29,AG29-$S$1,"")</f>
        <v/>
      </c>
      <c r="AI29" s="91" t="str">
        <f>IF(G29,DATE(YEAR(Y30),4,1),"")</f>
        <v/>
      </c>
      <c r="AJ29" s="87" t="str">
        <f>IF(G29,AI29-$S$1,"")</f>
        <v/>
      </c>
      <c r="AK29" s="90" t="str">
        <f>IF(H29,DATE(YEAR(AB30),4,1),"")</f>
        <v/>
      </c>
      <c r="AL29" s="89" t="str">
        <f>IF(H29,AK29-$S$1,"")</f>
        <v/>
      </c>
      <c r="AM29" s="150" t="str">
        <f>IF(AF29&lt;=0,1,"")</f>
        <v/>
      </c>
      <c r="AO29" s="150" t="str">
        <f>IF(AH29&lt;=0,1,"")</f>
        <v/>
      </c>
      <c r="AQ29" s="150" t="str">
        <f>IF(AJ29&lt;=0,1,"")</f>
        <v/>
      </c>
      <c r="AS29" s="150" t="str">
        <f>IF(AL29&lt;=0,1,"")</f>
        <v/>
      </c>
      <c r="AT29" s="72"/>
      <c r="AU29" s="228" t="str">
        <f t="shared" si="12"/>
        <v/>
      </c>
      <c r="AV29" s="229" t="str">
        <f t="shared" si="4"/>
        <v/>
      </c>
      <c r="AW29" s="229" t="str">
        <f t="shared" si="5"/>
        <v/>
      </c>
      <c r="AX29" s="229" t="str">
        <f t="shared" si="6"/>
        <v/>
      </c>
      <c r="AY29" s="230">
        <f t="shared" si="7"/>
        <v>0</v>
      </c>
      <c r="AZ29" s="299" t="str">
        <f t="shared" ref="AZ29" si="57">IF(OR(AU28=1,AND(AU29=1,BE29&gt;=3)),15000,"")</f>
        <v/>
      </c>
      <c r="BA29" s="299" t="str">
        <f t="shared" ref="BA29" si="58">IF(OR(AV28=1,AND(AV29=1,BF29&gt;=3)),15000,"")</f>
        <v/>
      </c>
      <c r="BB29" s="299" t="str">
        <f>IF(OR(AW28=1,AND(AW29=1,BG29&gt;=3)),15000,"")</f>
        <v/>
      </c>
      <c r="BC29" s="299" t="str">
        <f>IF(OR(AX28=1,AND(AX29=1,BH29&gt;=3)),15000,"")</f>
        <v/>
      </c>
      <c r="BE29" s="238" t="str">
        <f>IF(BE28="","",RANK(BE28,BE28:BH28,1))</f>
        <v/>
      </c>
      <c r="BF29" s="238" t="str">
        <f>IF(BF28="","",RANK(BF28,BE28:BH28,1))</f>
        <v/>
      </c>
      <c r="BG29" s="238" t="str">
        <f>IF(BG28="","",RANK(BG28,BE28:BH28,1))</f>
        <v/>
      </c>
      <c r="BH29" s="238" t="str">
        <f>IF(BH28="","",RANK(BH28,BE28:BH28,1))</f>
        <v/>
      </c>
    </row>
    <row r="30" spans="3:60" ht="12" customHeight="1">
      <c r="C30" s="147">
        <f ca="1">$D$1</f>
        <v>41691</v>
      </c>
      <c r="D30" s="148" t="str">
        <f>IF(D29="","",DATEDIF(D29,$D$1,"y"))&amp;"."&amp;IF(IF(D29="","",DATEDIF(D29,$D$1,"ym"))&lt;10,"0"&amp;IF(D29="","",DATEDIF(D29,$D$1,"ym")),IF(D29="","",DATEDIF(D29,$D$1,"ym")))</f>
        <v>.</v>
      </c>
      <c r="E30" s="149" t="str">
        <f>IF(E29="","",DATEDIF(E29,$D$1,"y"))&amp;"."&amp;IF(IF(E29="","",DATEDIF(E29,$D$1,"ym"))&lt;10,"0"&amp;IF(E29="","",DATEDIF(E29,$D$1,"ym")),IF(E29="","",DATEDIF(E29,$D$1,"ym")))</f>
        <v>.</v>
      </c>
      <c r="F30" s="149" t="str">
        <f>IF(F29="","",DATEDIF(F29,$D$1,"y"))&amp;"."&amp;IF(IF(F29="","",DATEDIF(F29,$D$1,"ym"))&lt;10,"0"&amp;IF(F29="","",DATEDIF(F29,$D$1,"ym")),IF(F29="","",DATEDIF(F29,$D$1,"ym")))</f>
        <v>.</v>
      </c>
      <c r="G30" s="149" t="str">
        <f>IF(G29="","",DATEDIF(G29,$D$1,"y"))&amp;"."&amp;IF(IF(G29="","",DATEDIF(G29,$D$1,"ym"))&lt;10,"0"&amp;IF(G29="","",DATEDIF(G29,$D$1,"ym")),IF(G29="","",DATEDIF(G29,$D$1,"ym")))</f>
        <v>.</v>
      </c>
      <c r="H30" s="149" t="str">
        <f>IF(H29="","",DATEDIF(H29,$D$1,"y"))&amp;"."&amp;IF(IF(H29="","",DATEDIF(H29,$D$1,"ym"))&lt;10,"0"&amp;IF(H29="","",DATEDIF(H29,$D$1,"ym")),IF(H29="","",DATEDIF(H29,$D$1,"ym")))</f>
        <v>.</v>
      </c>
      <c r="I30" s="133"/>
      <c r="J30" s="134"/>
      <c r="K30" s="135"/>
      <c r="L30" s="136"/>
      <c r="M30" s="145"/>
      <c r="N30" s="136"/>
      <c r="O30" s="137"/>
      <c r="P30" s="307"/>
      <c r="Q30" s="305"/>
      <c r="R30" s="245"/>
      <c r="S30" s="155" t="str">
        <f>IF(E29,IF(AND(MONTH(E29)=4,DAY(E29)=1),DATE(YEAR(E29)+15,3,31),IF(MONTH(E29)&lt;=3,DATE(YEAR(E29)+15,3,31),DATE(YEAR(E29)+16,3,31))),"")</f>
        <v/>
      </c>
      <c r="T30" s="156" t="str">
        <f t="shared" si="8"/>
        <v/>
      </c>
      <c r="U30" s="100" t="str">
        <f>IF(E29,S30-$S$1,"")</f>
        <v/>
      </c>
      <c r="V30" s="157" t="str">
        <f>IF(F29,IF(AND(MONTH(F29)=4,DAY(F29)=1),DATE(YEAR(F29)+15,3,31),IF(MONTH(F29)&lt;=3,DATE(YEAR(F29)+15,3,31),DATE(YEAR(F29)+16,3,31))),"")</f>
        <v/>
      </c>
      <c r="W30" s="156" t="str">
        <f t="shared" si="9"/>
        <v/>
      </c>
      <c r="X30" s="100" t="str">
        <f>IF(F29,V30-$S$1,"")</f>
        <v/>
      </c>
      <c r="Y30" s="157" t="str">
        <f>IF(G29,IF(AND(MONTH(G29)=4,DAY(G29)=1),DATE(YEAR(G29)+15,3,31),IF(MONTH(G29)&lt;=3,DATE(YEAR(G29)+15,3,31),DATE(YEAR(G29)+16,3,31))),"")</f>
        <v/>
      </c>
      <c r="Z30" s="156" t="str">
        <f t="shared" si="10"/>
        <v/>
      </c>
      <c r="AA30" s="158" t="str">
        <f>IF(G29,Y30-$S$1,"")</f>
        <v/>
      </c>
      <c r="AB30" s="159" t="str">
        <f>IF(H29,IF(AND(MONTH(H29)=4,DAY(H29)=1),DATE(YEAR(H29)+15,3,31),IF(MONTH(H29)&lt;=3,DATE(YEAR(H29)+15,3,31),DATE(YEAR(H29)+16,3,31))),"")</f>
        <v/>
      </c>
      <c r="AC30" s="156" t="str">
        <f t="shared" si="11"/>
        <v/>
      </c>
      <c r="AD30" s="160" t="str">
        <f>IF(H29,AB30-$S$1,"")</f>
        <v/>
      </c>
      <c r="AE30" s="162" t="str">
        <f>IF(E29,DATE(YEAR(S30)+7,3,31),"")</f>
        <v/>
      </c>
      <c r="AF30" s="100" t="str">
        <f>IF(E29,AE30-$S$1,"")</f>
        <v/>
      </c>
      <c r="AG30" s="161" t="str">
        <f>IF(F29,DATE(YEAR(V30)+7,3,31),"")</f>
        <v/>
      </c>
      <c r="AH30" s="100" t="str">
        <f>IF(F29,AG30-$S$1,"")</f>
        <v/>
      </c>
      <c r="AI30" s="161" t="str">
        <f>IF(G29,DATE(YEAR(Y30)+7,3,31),"")</f>
        <v/>
      </c>
      <c r="AJ30" s="158" t="str">
        <f>IF(G29,AI30-$S$1,"")</f>
        <v/>
      </c>
      <c r="AK30" s="162" t="str">
        <f>IF(H29,DATE(YEAR(AB30)+7,3,31),"")</f>
        <v/>
      </c>
      <c r="AL30" s="160" t="str">
        <f>IF(H29,AK30-$S$1,"")</f>
        <v/>
      </c>
      <c r="AM30" s="150" t="str">
        <f>IF(AF30&lt;=0,1,"")</f>
        <v/>
      </c>
      <c r="AO30" s="150" t="str">
        <f>IF(AH30&lt;=0,1,"")</f>
        <v/>
      </c>
      <c r="AQ30" s="150" t="str">
        <f>IF(AJ30&lt;=0,1,"")</f>
        <v/>
      </c>
      <c r="AS30" s="150" t="str">
        <f>IF(AL30&lt;=0,1,"")</f>
        <v/>
      </c>
      <c r="AT30" s="101">
        <f>SUM(AM29:AS29)-SUM(AM30:AS30)</f>
        <v>0</v>
      </c>
      <c r="AU30" s="228" t="str">
        <f t="shared" si="12"/>
        <v/>
      </c>
      <c r="AV30" s="229" t="str">
        <f t="shared" si="4"/>
        <v/>
      </c>
      <c r="AW30" s="229" t="str">
        <f t="shared" si="5"/>
        <v/>
      </c>
      <c r="AX30" s="229" t="str">
        <f t="shared" si="6"/>
        <v/>
      </c>
      <c r="AY30" s="230">
        <f t="shared" si="7"/>
        <v>0</v>
      </c>
      <c r="AZ30" s="299" t="str">
        <f t="shared" ref="AZ30" si="59">IF(OR(AZ29=15000,AND(AU29="",AU30="")),"",IF(AU30=1,10000,""))</f>
        <v/>
      </c>
      <c r="BA30" s="299" t="str">
        <f t="shared" ref="BA30" si="60">IF(OR(BA29=15000,AND(AV29="",AV30="")),"",IF(AV30=1,10000,""))</f>
        <v/>
      </c>
      <c r="BB30" s="299" t="str">
        <f>IF(OR(BB29=15000,AND(AW29="",AW30="")),"",IF(AW30=1,10000,""))</f>
        <v/>
      </c>
      <c r="BC30" s="299" t="str">
        <f>IF(OR(BC29=15000,AND(AX29="",AX30="")),"",IF(AX30=1,10000,""))</f>
        <v/>
      </c>
      <c r="BE30" s="239"/>
      <c r="BF30" s="239"/>
      <c r="BG30" s="239"/>
      <c r="BH30" s="239"/>
    </row>
    <row r="31" spans="3:60" ht="12" customHeight="1">
      <c r="C31" s="396"/>
      <c r="D31" s="120"/>
      <c r="E31" s="121"/>
      <c r="F31" s="121"/>
      <c r="G31" s="121"/>
      <c r="H31" s="121"/>
      <c r="I31" s="130">
        <f>AT33</f>
        <v>0</v>
      </c>
      <c r="J31" s="127"/>
      <c r="K31" s="131" t="str">
        <f>IF(COUNTA(D31:E31)=0,"",IF(J31="○",SUM(COUNTA(E31)*11000,COUNTA(F31:H31)*6500,I31*5000),IF(D31="",SUM(COUNTA(E31)*6500,COUNTA(F31:H31)*6500,I31*5000),(COUNTA(D31)*13000+COUNTA(E31:H31)*6500+I31*5000))))</f>
        <v/>
      </c>
      <c r="L31" s="61"/>
      <c r="M31" s="146" t="str">
        <f>IF(L31="","",IF(AND(L31=1,$D$1&gt;=41730),0,IF(AND(L31=1,$D$1&gt;=41365),1000,IF(L31&lt;=12000,"",IF(L31&gt;55000,27000,IF(L31&gt;23000,ROUNDDOWN((L31-23000)/2+11000,-2),ROUNDDOWN(L31-12000,-2)))))))</f>
        <v/>
      </c>
      <c r="N31" s="60"/>
      <c r="O31" s="132" t="str">
        <f>IF(N31="","",VLOOKUP(N31,リスト!$P$42:$R$70,3))</f>
        <v/>
      </c>
      <c r="P31" s="240" t="str">
        <f t="shared" ref="P31" si="61">IF(COUNTA(E31:H31)&gt;0,AY33,"")</f>
        <v/>
      </c>
      <c r="Q31" s="241">
        <f t="shared" ref="Q31" si="62">IF(P33=1,P31*5000,SUM(AZ32:BC33))</f>
        <v>0</v>
      </c>
      <c r="R31" s="242"/>
      <c r="S31" s="251" t="str">
        <f>IF(E32,EOMONTH(DATE(YEAR(E32)+3,MONTH(E32),DAY(E32)-1),0),"")</f>
        <v/>
      </c>
      <c r="T31" s="252" t="str">
        <f t="shared" si="8"/>
        <v/>
      </c>
      <c r="U31" s="246" t="str">
        <f>IF(E32,S31-$S$1,"")</f>
        <v/>
      </c>
      <c r="V31" s="253" t="str">
        <f>IF(F32,EOMONTH(DATE(YEAR(F32)+3,MONTH(F32),DAY(F32)-1),0),"")</f>
        <v/>
      </c>
      <c r="W31" s="252" t="str">
        <f t="shared" si="9"/>
        <v/>
      </c>
      <c r="X31" s="246" t="str">
        <f>IF(F32,V31-$S$1,"")</f>
        <v/>
      </c>
      <c r="Y31" s="253" t="str">
        <f>IF(G32,EOMONTH(DATE(YEAR(G32)+3,MONTH(G32),DAY(G32)-1),0),"")</f>
        <v/>
      </c>
      <c r="Z31" s="252" t="str">
        <f t="shared" si="10"/>
        <v/>
      </c>
      <c r="AA31" s="254" t="str">
        <f>IF(G32,Y31-$S$1,"")</f>
        <v/>
      </c>
      <c r="AB31" s="255" t="str">
        <f>IF(H32,EOMONTH(DATE(YEAR(H32)+3,MONTH(H32),DAY(H32)-1),0),"")</f>
        <v/>
      </c>
      <c r="AC31" s="252" t="str">
        <f t="shared" si="11"/>
        <v/>
      </c>
      <c r="AD31" s="256" t="str">
        <f>IF(H32,AB31-$S$1,"")</f>
        <v/>
      </c>
      <c r="AE31" s="251" t="str">
        <f>IF(E32,IF(AND(MONTH(E32)=4,DAY(E32)=1),DATE(YEAR(E32)+18,3,31),IF(MONTH(E32)&lt;=3,DATE(YEAR(E32)+18,3,31),DATE(YEAR(E32)+19,3,31))),"")</f>
        <v/>
      </c>
      <c r="AF31" s="247" t="str">
        <f>IF(E32,AE31-$S$1,"")</f>
        <v/>
      </c>
      <c r="AG31" s="253" t="str">
        <f>IF(F32,IF(AND(MONTH(F32)=4,DAY(F32)=1),DATE(YEAR(F32)+18,3,31),IF(MONTH(F32)&lt;=3,DATE(YEAR(F32)+18,3,31),DATE(YEAR(F32)+19,3,31))),"")</f>
        <v/>
      </c>
      <c r="AH31" s="247" t="str">
        <f>IF(F32,AG31-$S$1,"")</f>
        <v/>
      </c>
      <c r="AI31" s="253" t="str">
        <f>IF(G32,IF(AND(MONTH(G32)=4,DAY(G32)=1),DATE(YEAR(G32)+18,3,31),IF(MONTH(G32)&lt;=3,DATE(YEAR(G32)+18,3,31),DATE(YEAR(G32)+19,3,31))),"")</f>
        <v/>
      </c>
      <c r="AJ31" s="248" t="str">
        <f>IF(G32,AI31-$S$1,"")</f>
        <v/>
      </c>
      <c r="AK31" s="255" t="str">
        <f>IF(H32,IF(AND(MONTH(H32)=4,DAY(H32)=1),DATE(YEAR(H32)+18,3,31),IF(MONTH(H32)&lt;=3,DATE(YEAR(H32)+18,3,31),DATE(YEAR(H32)+19,3,31))),"")</f>
        <v/>
      </c>
      <c r="AL31" s="249" t="str">
        <f>IF(H32,AK31-$S$1,"")</f>
        <v/>
      </c>
      <c r="AM31" s="72"/>
      <c r="AO31" s="72"/>
      <c r="AQ31" s="72"/>
      <c r="AS31" s="72"/>
      <c r="AT31" s="72"/>
      <c r="AU31" s="228" t="str">
        <f t="shared" si="12"/>
        <v/>
      </c>
      <c r="AV31" s="229" t="str">
        <f t="shared" si="4"/>
        <v/>
      </c>
      <c r="AW31" s="229" t="str">
        <f t="shared" si="5"/>
        <v/>
      </c>
      <c r="AX31" s="229" t="str">
        <f t="shared" si="6"/>
        <v/>
      </c>
      <c r="AY31" s="230">
        <f t="shared" si="7"/>
        <v>0</v>
      </c>
      <c r="AZ31" s="228" t="str">
        <f>IF(AF31="","",IF(AF31&gt;=1,1,""))</f>
        <v/>
      </c>
      <c r="BA31" s="229" t="str">
        <f>IF(AH31="","",IF(AH31&gt;=1,1,""))</f>
        <v/>
      </c>
      <c r="BB31" s="229" t="str">
        <f>IF(AJ31="","",IF(AJ31&gt;=1,1,""))</f>
        <v/>
      </c>
      <c r="BC31" s="229" t="str">
        <f>IF(AL31="","",IF(AL31&gt;=1,1,""))</f>
        <v/>
      </c>
      <c r="BD31" s="237">
        <f>SUM(AZ31:BC31)</f>
        <v>0</v>
      </c>
      <c r="BE31" s="236" t="str">
        <f>IF(AZ31="","",AF31+1)</f>
        <v/>
      </c>
      <c r="BF31" s="236" t="str">
        <f>IF(BA31="","",AH31+2)</f>
        <v/>
      </c>
      <c r="BG31" s="236" t="str">
        <f>IF(BB31="","",AJ31+3)</f>
        <v/>
      </c>
      <c r="BH31" s="236" t="str">
        <f>IF(BC31="","",AL31+4)</f>
        <v/>
      </c>
    </row>
    <row r="32" spans="3:60" ht="12" customHeight="1">
      <c r="C32" s="397"/>
      <c r="D32" s="122"/>
      <c r="E32" s="123"/>
      <c r="F32" s="123"/>
      <c r="G32" s="123"/>
      <c r="H32" s="123"/>
      <c r="I32" s="133"/>
      <c r="J32" s="134"/>
      <c r="K32" s="135"/>
      <c r="L32" s="136"/>
      <c r="M32" s="137"/>
      <c r="N32" s="136"/>
      <c r="O32" s="137"/>
      <c r="P32" s="250"/>
      <c r="Q32" s="243"/>
      <c r="R32" s="244"/>
      <c r="S32" s="83" t="str">
        <f>IF(E32,IF(AND(MONTH(E32)=4,DAY(E32)=1),DATE(YEAR(E32)+12,3,31),IF(MONTH(E32)&lt;=3,DATE(YEAR(E32)+12,3,31),DATE(YEAR(E32)+13,3,31))),"")</f>
        <v/>
      </c>
      <c r="T32" s="84" t="str">
        <f t="shared" si="8"/>
        <v/>
      </c>
      <c r="U32" s="85" t="str">
        <f>IF(E32,S32-$S$1,"")</f>
        <v/>
      </c>
      <c r="V32" s="86" t="str">
        <f>IF(F32,IF(AND(MONTH(F32)=4,DAY(F32)=1),DATE(YEAR(F32)+12,3,31),IF(MONTH(F32)&lt;=3,DATE(YEAR(F32)+12,3,31),DATE(YEAR(F32)+13,3,31))),"")</f>
        <v/>
      </c>
      <c r="W32" s="84" t="str">
        <f t="shared" si="9"/>
        <v/>
      </c>
      <c r="X32" s="85" t="str">
        <f>IF(F32,V32-$S$1,"")</f>
        <v/>
      </c>
      <c r="Y32" s="86" t="str">
        <f>IF(G32,IF(AND(MONTH(G32)=4,DAY(G32)=1),DATE(YEAR(G32)+12,3,31),IF(MONTH(G32)&lt;=3,DATE(YEAR(G32)+12,3,31),DATE(YEAR(G32)+13,3,31))),"")</f>
        <v/>
      </c>
      <c r="Z32" s="84" t="str">
        <f t="shared" si="10"/>
        <v/>
      </c>
      <c r="AA32" s="87" t="str">
        <f>IF(G32,Y32-$S$1,"")</f>
        <v/>
      </c>
      <c r="AB32" s="88" t="str">
        <f>IF(H32,IF(AND(MONTH(H32)=4,DAY(H32)=1),DATE(YEAR(H32)+12,3,31),IF(MONTH(H32)&lt;=3,DATE(YEAR(H32)+12,3,31),DATE(YEAR(H32)+13,3,31))),"")</f>
        <v/>
      </c>
      <c r="AC32" s="84" t="str">
        <f t="shared" si="11"/>
        <v/>
      </c>
      <c r="AD32" s="89" t="str">
        <f>IF(H32,AB32-$S$1,"")</f>
        <v/>
      </c>
      <c r="AE32" s="90" t="str">
        <f>IF(E32,DATE(YEAR(S33),4,1),"")</f>
        <v/>
      </c>
      <c r="AF32" s="85" t="str">
        <f>IF(E32,AE32-$S$1,"")</f>
        <v/>
      </c>
      <c r="AG32" s="91" t="str">
        <f>IF(F32,DATE(YEAR(V33),4,1),"")</f>
        <v/>
      </c>
      <c r="AH32" s="85" t="str">
        <f>IF(F32,AG32-$S$1,"")</f>
        <v/>
      </c>
      <c r="AI32" s="91" t="str">
        <f>IF(G32,DATE(YEAR(Y33),4,1),"")</f>
        <v/>
      </c>
      <c r="AJ32" s="87" t="str">
        <f>IF(G32,AI32-$S$1,"")</f>
        <v/>
      </c>
      <c r="AK32" s="90" t="str">
        <f>IF(H32,DATE(YEAR(AB33),4,1),"")</f>
        <v/>
      </c>
      <c r="AL32" s="89" t="str">
        <f>IF(H32,AK32-$S$1,"")</f>
        <v/>
      </c>
      <c r="AM32" s="150" t="str">
        <f>IF(AF32&lt;=0,1,"")</f>
        <v/>
      </c>
      <c r="AO32" s="150" t="str">
        <f>IF(AH32&lt;=0,1,"")</f>
        <v/>
      </c>
      <c r="AQ32" s="150" t="str">
        <f>IF(AJ32&lt;=0,1,"")</f>
        <v/>
      </c>
      <c r="AS32" s="150" t="str">
        <f>IF(AL32&lt;=0,1,"")</f>
        <v/>
      </c>
      <c r="AT32" s="72"/>
      <c r="AU32" s="228" t="str">
        <f t="shared" si="12"/>
        <v/>
      </c>
      <c r="AV32" s="229" t="str">
        <f t="shared" si="4"/>
        <v/>
      </c>
      <c r="AW32" s="229" t="str">
        <f t="shared" si="5"/>
        <v/>
      </c>
      <c r="AX32" s="229" t="str">
        <f t="shared" si="6"/>
        <v/>
      </c>
      <c r="AY32" s="230">
        <f t="shared" si="7"/>
        <v>0</v>
      </c>
      <c r="AZ32" s="299" t="str">
        <f t="shared" ref="AZ32" si="63">IF(OR(AU31=1,AND(AU32=1,BE32&gt;=3)),15000,"")</f>
        <v/>
      </c>
      <c r="BA32" s="299" t="str">
        <f t="shared" ref="BA32" si="64">IF(OR(AV31=1,AND(AV32=1,BF32&gt;=3)),15000,"")</f>
        <v/>
      </c>
      <c r="BB32" s="299" t="str">
        <f>IF(OR(AW31=1,AND(AW32=1,BG32&gt;=3)),15000,"")</f>
        <v/>
      </c>
      <c r="BC32" s="299" t="str">
        <f>IF(OR(AX31=1,AND(AX32=1,BH32&gt;=3)),15000,"")</f>
        <v/>
      </c>
      <c r="BE32" s="238" t="str">
        <f>IF(BE31="","",RANK(BE31,BE31:BH31,1))</f>
        <v/>
      </c>
      <c r="BF32" s="238" t="str">
        <f>IF(BF31="","",RANK(BF31,BE31:BH31,1))</f>
        <v/>
      </c>
      <c r="BG32" s="238" t="str">
        <f>IF(BG31="","",RANK(BG31,BE31:BH31,1))</f>
        <v/>
      </c>
      <c r="BH32" s="238" t="str">
        <f>IF(BH31="","",RANK(BH31,BE31:BH31,1))</f>
        <v/>
      </c>
    </row>
    <row r="33" spans="3:60" ht="12" customHeight="1">
      <c r="C33" s="138">
        <f ca="1">$D$1</f>
        <v>41691</v>
      </c>
      <c r="D33" s="139" t="str">
        <f>IF(D32="","",DATEDIF(D32,$D$1,"y"))&amp;"."&amp;IF(IF(D32="","",DATEDIF(D32,$D$1,"ym"))&lt;10,"0"&amp;IF(D32="","",DATEDIF(D32,$D$1,"ym")),IF(D32="","",DATEDIF(D32,$D$1,"ym")))</f>
        <v>.</v>
      </c>
      <c r="E33" s="140" t="str">
        <f>IF(E32="","",DATEDIF(E32,$D$1,"y"))&amp;"."&amp;IF(IF(E32="","",DATEDIF(E32,$D$1,"ym"))&lt;10,"0"&amp;IF(E32="","",DATEDIF(E32,$D$1,"ym")),IF(E32="","",DATEDIF(E32,$D$1,"ym")))</f>
        <v>.</v>
      </c>
      <c r="F33" s="140" t="str">
        <f>IF(F32="","",DATEDIF(F32,$D$1,"y"))&amp;"."&amp;IF(IF(F32="","",DATEDIF(F32,$D$1,"ym"))&lt;10,"0"&amp;IF(F32="","",DATEDIF(F32,$D$1,"ym")),IF(F32="","",DATEDIF(F32,$D$1,"ym")))</f>
        <v>.</v>
      </c>
      <c r="G33" s="140" t="str">
        <f>IF(G32="","",DATEDIF(G32,$D$1,"y"))&amp;"."&amp;IF(IF(G32="","",DATEDIF(G32,$D$1,"ym"))&lt;10,"0"&amp;IF(G32="","",DATEDIF(G32,$D$1,"ym")),IF(G32="","",DATEDIF(G32,$D$1,"ym")))</f>
        <v>.</v>
      </c>
      <c r="H33" s="140" t="str">
        <f>IF(H32="","",DATEDIF(H32,$D$1,"y"))&amp;"."&amp;IF(IF(H32="","",DATEDIF(H32,$D$1,"ym"))&lt;10,"0"&amp;IF(H32="","",DATEDIF(H32,$D$1,"ym")),IF(H32="","",DATEDIF(H32,$D$1,"ym")))</f>
        <v>.</v>
      </c>
      <c r="I33" s="141"/>
      <c r="J33" s="142"/>
      <c r="K33" s="143"/>
      <c r="L33" s="144"/>
      <c r="M33" s="145"/>
      <c r="N33" s="144"/>
      <c r="O33" s="145"/>
      <c r="P33" s="307"/>
      <c r="Q33" s="305"/>
      <c r="R33" s="245"/>
      <c r="S33" s="155" t="str">
        <f>IF(E32,IF(AND(MONTH(E32)=4,DAY(E32)=1),DATE(YEAR(E32)+15,3,31),IF(MONTH(E32)&lt;=3,DATE(YEAR(E32)+15,3,31),DATE(YEAR(E32)+16,3,31))),"")</f>
        <v/>
      </c>
      <c r="T33" s="156" t="str">
        <f t="shared" si="8"/>
        <v/>
      </c>
      <c r="U33" s="100" t="str">
        <f>IF(E32,S33-$S$1,"")</f>
        <v/>
      </c>
      <c r="V33" s="157" t="str">
        <f>IF(F32,IF(AND(MONTH(F32)=4,DAY(F32)=1),DATE(YEAR(F32)+15,3,31),IF(MONTH(F32)&lt;=3,DATE(YEAR(F32)+15,3,31),DATE(YEAR(F32)+16,3,31))),"")</f>
        <v/>
      </c>
      <c r="W33" s="156" t="str">
        <f t="shared" si="9"/>
        <v/>
      </c>
      <c r="X33" s="100" t="str">
        <f>IF(F32,V33-$S$1,"")</f>
        <v/>
      </c>
      <c r="Y33" s="157" t="str">
        <f>IF(G32,IF(AND(MONTH(G32)=4,DAY(G32)=1),DATE(YEAR(G32)+15,3,31),IF(MONTH(G32)&lt;=3,DATE(YEAR(G32)+15,3,31),DATE(YEAR(G32)+16,3,31))),"")</f>
        <v/>
      </c>
      <c r="Z33" s="156" t="str">
        <f t="shared" si="10"/>
        <v/>
      </c>
      <c r="AA33" s="158" t="str">
        <f>IF(G32,Y33-$S$1,"")</f>
        <v/>
      </c>
      <c r="AB33" s="159" t="str">
        <f>IF(H32,IF(AND(MONTH(H32)=4,DAY(H32)=1),DATE(YEAR(H32)+15,3,31),IF(MONTH(H32)&lt;=3,DATE(YEAR(H32)+15,3,31),DATE(YEAR(H32)+16,3,31))),"")</f>
        <v/>
      </c>
      <c r="AC33" s="156" t="str">
        <f t="shared" si="11"/>
        <v/>
      </c>
      <c r="AD33" s="160" t="str">
        <f>IF(H32,AB33-$S$1,"")</f>
        <v/>
      </c>
      <c r="AE33" s="162" t="str">
        <f>IF(E32,DATE(YEAR(S33)+7,3,31),"")</f>
        <v/>
      </c>
      <c r="AF33" s="100" t="str">
        <f>IF(E32,AE33-$S$1,"")</f>
        <v/>
      </c>
      <c r="AG33" s="161" t="str">
        <f>IF(F32,DATE(YEAR(V33)+7,3,31),"")</f>
        <v/>
      </c>
      <c r="AH33" s="100" t="str">
        <f>IF(F32,AG33-$S$1,"")</f>
        <v/>
      </c>
      <c r="AI33" s="161" t="str">
        <f>IF(G32,DATE(YEAR(Y33)+7,3,31),"")</f>
        <v/>
      </c>
      <c r="AJ33" s="158" t="str">
        <f>IF(G32,AI33-$S$1,"")</f>
        <v/>
      </c>
      <c r="AK33" s="162" t="str">
        <f>IF(H32,DATE(YEAR(AB33)+7,3,31),"")</f>
        <v/>
      </c>
      <c r="AL33" s="160" t="str">
        <f>IF(H32,AK33-$S$1,"")</f>
        <v/>
      </c>
      <c r="AM33" s="150" t="str">
        <f>IF(AF33&lt;=0,1,"")</f>
        <v/>
      </c>
      <c r="AO33" s="150" t="str">
        <f>IF(AH33&lt;=0,1,"")</f>
        <v/>
      </c>
      <c r="AQ33" s="150" t="str">
        <f>IF(AJ33&lt;=0,1,"")</f>
        <v/>
      </c>
      <c r="AS33" s="150" t="str">
        <f>IF(AL33&lt;=0,1,"")</f>
        <v/>
      </c>
      <c r="AT33" s="101">
        <f>SUM(AM32:AS32)-SUM(AM33:AS33)</f>
        <v>0</v>
      </c>
      <c r="AU33" s="228" t="str">
        <f t="shared" si="12"/>
        <v/>
      </c>
      <c r="AV33" s="229" t="str">
        <f t="shared" si="4"/>
        <v/>
      </c>
      <c r="AW33" s="229" t="str">
        <f t="shared" si="5"/>
        <v/>
      </c>
      <c r="AX33" s="229" t="str">
        <f t="shared" si="6"/>
        <v/>
      </c>
      <c r="AY33" s="230">
        <f t="shared" si="7"/>
        <v>0</v>
      </c>
      <c r="AZ33" s="299" t="str">
        <f t="shared" ref="AZ33" si="65">IF(OR(AZ32=15000,AND(AU32="",AU33="")),"",IF(AU33=1,10000,""))</f>
        <v/>
      </c>
      <c r="BA33" s="299" t="str">
        <f t="shared" ref="BA33" si="66">IF(OR(BA32=15000,AND(AV32="",AV33="")),"",IF(AV33=1,10000,""))</f>
        <v/>
      </c>
      <c r="BB33" s="299" t="str">
        <f>IF(OR(BB32=15000,AND(AW32="",AW33="")),"",IF(AW33=1,10000,""))</f>
        <v/>
      </c>
      <c r="BC33" s="299" t="str">
        <f>IF(OR(BC32=15000,AND(AX32="",AX33="")),"",IF(AX33=1,10000,""))</f>
        <v/>
      </c>
      <c r="BE33" s="239"/>
      <c r="BF33" s="239"/>
      <c r="BG33" s="239"/>
      <c r="BH33" s="239"/>
    </row>
    <row r="34" spans="3:60" ht="12" customHeight="1">
      <c r="C34" s="396"/>
      <c r="D34" s="125"/>
      <c r="E34" s="125"/>
      <c r="F34" s="124"/>
      <c r="G34" s="124"/>
      <c r="H34" s="124"/>
      <c r="I34" s="130">
        <f>AT36</f>
        <v>0</v>
      </c>
      <c r="J34" s="127"/>
      <c r="K34" s="131" t="str">
        <f>IF(COUNTA(D34:E34)=0,"",IF(J34="○",SUM(COUNTA(E34)*11000,COUNTA(F34:H34)*6500,I34*5000),IF(D34="",SUM(COUNTA(E34)*6500,COUNTA(F34:H34)*6500,I34*5000),(COUNTA(D34)*13000+COUNTA(E34:H34)*6500+I34*5000))))</f>
        <v/>
      </c>
      <c r="L34" s="58"/>
      <c r="M34" s="146" t="str">
        <f>IF(L34="","",IF(AND(L34=1,$D$1&gt;=41730),0,IF(AND(L34=1,$D$1&gt;=41365),1000,IF(L34&lt;=12000,"",IF(L34&gt;55000,27000,IF(L34&gt;23000,ROUNDDOWN((L34-23000)/2+11000,-2),ROUNDDOWN(L34-12000,-2)))))))</f>
        <v/>
      </c>
      <c r="N34" s="59"/>
      <c r="O34" s="146" t="str">
        <f>IF(N34="","",VLOOKUP(N34,リスト!$P$42:$R$70,3))</f>
        <v/>
      </c>
      <c r="P34" s="240" t="str">
        <f t="shared" ref="P34" si="67">IF(COUNTA(E34:H34)&gt;0,AY36,"")</f>
        <v/>
      </c>
      <c r="Q34" s="241">
        <f t="shared" ref="Q34" si="68">IF(P36=1,P34*5000,SUM(AZ35:BC36))</f>
        <v>0</v>
      </c>
      <c r="R34" s="242"/>
      <c r="S34" s="251" t="str">
        <f>IF(E35,EOMONTH(DATE(YEAR(E35)+3,MONTH(E35),DAY(E35)-1),0),"")</f>
        <v/>
      </c>
      <c r="T34" s="252" t="str">
        <f t="shared" si="8"/>
        <v/>
      </c>
      <c r="U34" s="246" t="str">
        <f>IF(E35,S34-$S$1,"")</f>
        <v/>
      </c>
      <c r="V34" s="253" t="str">
        <f>IF(F35,EOMONTH(DATE(YEAR(F35)+3,MONTH(F35),DAY(F35)-1),0),"")</f>
        <v/>
      </c>
      <c r="W34" s="252" t="str">
        <f t="shared" si="9"/>
        <v/>
      </c>
      <c r="X34" s="246" t="str">
        <f>IF(F35,V34-$S$1,"")</f>
        <v/>
      </c>
      <c r="Y34" s="253" t="str">
        <f>IF(G35,EOMONTH(DATE(YEAR(G35)+3,MONTH(G35),DAY(G35)-1),0),"")</f>
        <v/>
      </c>
      <c r="Z34" s="252" t="str">
        <f t="shared" si="10"/>
        <v/>
      </c>
      <c r="AA34" s="254" t="str">
        <f>IF(G35,Y34-$S$1,"")</f>
        <v/>
      </c>
      <c r="AB34" s="255" t="str">
        <f>IF(H35,EOMONTH(DATE(YEAR(H35)+3,MONTH(H35),DAY(H35)-1),0),"")</f>
        <v/>
      </c>
      <c r="AC34" s="252" t="str">
        <f t="shared" si="11"/>
        <v/>
      </c>
      <c r="AD34" s="256" t="str">
        <f>IF(H35,AB34-$S$1,"")</f>
        <v/>
      </c>
      <c r="AE34" s="251" t="str">
        <f>IF(E35,IF(AND(MONTH(E35)=4,DAY(E35)=1),DATE(YEAR(E35)+18,3,31),IF(MONTH(E35)&lt;=3,DATE(YEAR(E35)+18,3,31),DATE(YEAR(E35)+19,3,31))),"")</f>
        <v/>
      </c>
      <c r="AF34" s="247" t="str">
        <f>IF(E35,AE34-$S$1,"")</f>
        <v/>
      </c>
      <c r="AG34" s="253" t="str">
        <f>IF(F35,IF(AND(MONTH(F35)=4,DAY(F35)=1),DATE(YEAR(F35)+18,3,31),IF(MONTH(F35)&lt;=3,DATE(YEAR(F35)+18,3,31),DATE(YEAR(F35)+19,3,31))),"")</f>
        <v/>
      </c>
      <c r="AH34" s="247" t="str">
        <f>IF(F35,AG34-$S$1,"")</f>
        <v/>
      </c>
      <c r="AI34" s="253" t="str">
        <f>IF(G35,IF(AND(MONTH(G35)=4,DAY(G35)=1),DATE(YEAR(G35)+18,3,31),IF(MONTH(G35)&lt;=3,DATE(YEAR(G35)+18,3,31),DATE(YEAR(G35)+19,3,31))),"")</f>
        <v/>
      </c>
      <c r="AJ34" s="248" t="str">
        <f>IF(G35,AI34-$S$1,"")</f>
        <v/>
      </c>
      <c r="AK34" s="255" t="str">
        <f>IF(H35,IF(AND(MONTH(H35)=4,DAY(H35)=1),DATE(YEAR(H35)+18,3,31),IF(MONTH(H35)&lt;=3,DATE(YEAR(H35)+18,3,31),DATE(YEAR(H35)+19,3,31))),"")</f>
        <v/>
      </c>
      <c r="AL34" s="249" t="str">
        <f>IF(H35,AK34-$S$1,"")</f>
        <v/>
      </c>
      <c r="AM34" s="72"/>
      <c r="AO34" s="72"/>
      <c r="AQ34" s="72"/>
      <c r="AS34" s="72"/>
      <c r="AT34" s="72"/>
      <c r="AU34" s="228" t="str">
        <f t="shared" si="12"/>
        <v/>
      </c>
      <c r="AV34" s="229" t="str">
        <f t="shared" si="4"/>
        <v/>
      </c>
      <c r="AW34" s="229" t="str">
        <f t="shared" si="5"/>
        <v/>
      </c>
      <c r="AX34" s="229" t="str">
        <f t="shared" si="6"/>
        <v/>
      </c>
      <c r="AY34" s="230">
        <f t="shared" si="7"/>
        <v>0</v>
      </c>
      <c r="AZ34" s="228" t="str">
        <f>IF(AF34="","",IF(AF34&gt;=1,1,""))</f>
        <v/>
      </c>
      <c r="BA34" s="229" t="str">
        <f>IF(AH34="","",IF(AH34&gt;=1,1,""))</f>
        <v/>
      </c>
      <c r="BB34" s="229" t="str">
        <f>IF(AJ34="","",IF(AJ34&gt;=1,1,""))</f>
        <v/>
      </c>
      <c r="BC34" s="229" t="str">
        <f>IF(AL34="","",IF(AL34&gt;=1,1,""))</f>
        <v/>
      </c>
      <c r="BD34" s="237">
        <f>SUM(AZ34:BC34)</f>
        <v>0</v>
      </c>
      <c r="BE34" s="236" t="str">
        <f>IF(AZ34="","",AF34+1)</f>
        <v/>
      </c>
      <c r="BF34" s="236" t="str">
        <f>IF(BA34="","",AH34+2)</f>
        <v/>
      </c>
      <c r="BG34" s="236" t="str">
        <f>IF(BB34="","",AJ34+3)</f>
        <v/>
      </c>
      <c r="BH34" s="236" t="str">
        <f>IF(BC34="","",AL34+4)</f>
        <v/>
      </c>
    </row>
    <row r="35" spans="3:60" ht="12" customHeight="1">
      <c r="C35" s="397"/>
      <c r="D35" s="122"/>
      <c r="E35" s="123"/>
      <c r="F35" s="123"/>
      <c r="G35" s="123"/>
      <c r="H35" s="123"/>
      <c r="I35" s="133"/>
      <c r="J35" s="134"/>
      <c r="K35" s="135"/>
      <c r="L35" s="136"/>
      <c r="M35" s="137"/>
      <c r="N35" s="136"/>
      <c r="O35" s="137"/>
      <c r="P35" s="250"/>
      <c r="Q35" s="243"/>
      <c r="R35" s="244"/>
      <c r="S35" s="83" t="str">
        <f>IF(E35,IF(AND(MONTH(E35)=4,DAY(E35)=1),DATE(YEAR(E35)+12,3,31),IF(MONTH(E35)&lt;=3,DATE(YEAR(E35)+12,3,31),DATE(YEAR(E35)+13,3,31))),"")</f>
        <v/>
      </c>
      <c r="T35" s="84" t="str">
        <f t="shared" si="8"/>
        <v/>
      </c>
      <c r="U35" s="85" t="str">
        <f>IF(E35,S35-$S$1,"")</f>
        <v/>
      </c>
      <c r="V35" s="86" t="str">
        <f>IF(F35,IF(AND(MONTH(F35)=4,DAY(F35)=1),DATE(YEAR(F35)+12,3,31),IF(MONTH(F35)&lt;=3,DATE(YEAR(F35)+12,3,31),DATE(YEAR(F35)+13,3,31))),"")</f>
        <v/>
      </c>
      <c r="W35" s="84" t="str">
        <f t="shared" si="9"/>
        <v/>
      </c>
      <c r="X35" s="85" t="str">
        <f>IF(F35,V35-$S$1,"")</f>
        <v/>
      </c>
      <c r="Y35" s="86" t="str">
        <f>IF(G35,IF(AND(MONTH(G35)=4,DAY(G35)=1),DATE(YEAR(G35)+12,3,31),IF(MONTH(G35)&lt;=3,DATE(YEAR(G35)+12,3,31),DATE(YEAR(G35)+13,3,31))),"")</f>
        <v/>
      </c>
      <c r="Z35" s="84" t="str">
        <f t="shared" si="10"/>
        <v/>
      </c>
      <c r="AA35" s="87" t="str">
        <f>IF(G35,Y35-$S$1,"")</f>
        <v/>
      </c>
      <c r="AB35" s="88" t="str">
        <f>IF(H35,IF(AND(MONTH(H35)=4,DAY(H35)=1),DATE(YEAR(H35)+12,3,31),IF(MONTH(H35)&lt;=3,DATE(YEAR(H35)+12,3,31),DATE(YEAR(H35)+13,3,31))),"")</f>
        <v/>
      </c>
      <c r="AC35" s="84" t="str">
        <f t="shared" si="11"/>
        <v/>
      </c>
      <c r="AD35" s="89" t="str">
        <f>IF(H35,AB35-$S$1,"")</f>
        <v/>
      </c>
      <c r="AE35" s="90" t="str">
        <f>IF(E35,DATE(YEAR(S36),4,1),"")</f>
        <v/>
      </c>
      <c r="AF35" s="85" t="str">
        <f>IF(E35,AE35-$S$1,"")</f>
        <v/>
      </c>
      <c r="AG35" s="91" t="str">
        <f>IF(F35,DATE(YEAR(V36),4,1),"")</f>
        <v/>
      </c>
      <c r="AH35" s="85" t="str">
        <f>IF(F35,AG35-$S$1,"")</f>
        <v/>
      </c>
      <c r="AI35" s="91" t="str">
        <f>IF(G35,DATE(YEAR(Y36),4,1),"")</f>
        <v/>
      </c>
      <c r="AJ35" s="87" t="str">
        <f>IF(G35,AI35-$S$1,"")</f>
        <v/>
      </c>
      <c r="AK35" s="90" t="str">
        <f>IF(H35,DATE(YEAR(AB36),4,1),"")</f>
        <v/>
      </c>
      <c r="AL35" s="89" t="str">
        <f>IF(H35,AK35-$S$1,"")</f>
        <v/>
      </c>
      <c r="AM35" s="150" t="str">
        <f>IF(AF35&lt;=0,1,"")</f>
        <v/>
      </c>
      <c r="AO35" s="150" t="str">
        <f>IF(AH35&lt;=0,1,"")</f>
        <v/>
      </c>
      <c r="AQ35" s="150" t="str">
        <f>IF(AJ35&lt;=0,1,"")</f>
        <v/>
      </c>
      <c r="AS35" s="150" t="str">
        <f>IF(AL35&lt;=0,1,"")</f>
        <v/>
      </c>
      <c r="AT35" s="72"/>
      <c r="AU35" s="228" t="str">
        <f t="shared" si="12"/>
        <v/>
      </c>
      <c r="AV35" s="229" t="str">
        <f t="shared" si="4"/>
        <v/>
      </c>
      <c r="AW35" s="229" t="str">
        <f t="shared" si="5"/>
        <v/>
      </c>
      <c r="AX35" s="229" t="str">
        <f t="shared" si="6"/>
        <v/>
      </c>
      <c r="AY35" s="230">
        <f t="shared" si="7"/>
        <v>0</v>
      </c>
      <c r="AZ35" s="299" t="str">
        <f t="shared" ref="AZ35" si="69">IF(OR(AU34=1,AND(AU35=1,BE35&gt;=3)),15000,"")</f>
        <v/>
      </c>
      <c r="BA35" s="299" t="str">
        <f t="shared" ref="BA35" si="70">IF(OR(AV34=1,AND(AV35=1,BF35&gt;=3)),15000,"")</f>
        <v/>
      </c>
      <c r="BB35" s="299" t="str">
        <f>IF(OR(AW34=1,AND(AW35=1,BG35&gt;=3)),15000,"")</f>
        <v/>
      </c>
      <c r="BC35" s="299" t="str">
        <f>IF(OR(AX34=1,AND(AX35=1,BH35&gt;=3)),15000,"")</f>
        <v/>
      </c>
      <c r="BE35" s="238" t="str">
        <f>IF(BE34="","",RANK(BE34,BE34:BH34,1))</f>
        <v/>
      </c>
      <c r="BF35" s="238" t="str">
        <f>IF(BF34="","",RANK(BF34,BE34:BH34,1))</f>
        <v/>
      </c>
      <c r="BG35" s="238" t="str">
        <f>IF(BG34="","",RANK(BG34,BE34:BH34,1))</f>
        <v/>
      </c>
      <c r="BH35" s="238" t="str">
        <f>IF(BH34="","",RANK(BH34,BE34:BH34,1))</f>
        <v/>
      </c>
    </row>
    <row r="36" spans="3:60" ht="12" customHeight="1">
      <c r="C36" s="147">
        <f ca="1">$D$1</f>
        <v>41691</v>
      </c>
      <c r="D36" s="148" t="str">
        <f>IF(D35="","",DATEDIF(D35,$D$1,"y"))&amp;"."&amp;IF(IF(D35="","",DATEDIF(D35,$D$1,"ym"))&lt;10,"0"&amp;IF(D35="","",DATEDIF(D35,$D$1,"ym")),IF(D35="","",DATEDIF(D35,$D$1,"ym")))</f>
        <v>.</v>
      </c>
      <c r="E36" s="149" t="str">
        <f>IF(E35="","",DATEDIF(E35,$D$1,"y"))&amp;"."&amp;IF(IF(E35="","",DATEDIF(E35,$D$1,"ym"))&lt;10,"0"&amp;IF(E35="","",DATEDIF(E35,$D$1,"ym")),IF(E35="","",DATEDIF(E35,$D$1,"ym")))</f>
        <v>.</v>
      </c>
      <c r="F36" s="149" t="str">
        <f>IF(F35="","",DATEDIF(F35,$D$1,"y"))&amp;"."&amp;IF(IF(F35="","",DATEDIF(F35,$D$1,"ym"))&lt;10,"0"&amp;IF(F35="","",DATEDIF(F35,$D$1,"ym")),IF(F35="","",DATEDIF(F35,$D$1,"ym")))</f>
        <v>.</v>
      </c>
      <c r="G36" s="149" t="str">
        <f>IF(G35="","",DATEDIF(G35,$D$1,"y"))&amp;"."&amp;IF(IF(G35="","",DATEDIF(G35,$D$1,"ym"))&lt;10,"0"&amp;IF(G35="","",DATEDIF(G35,$D$1,"ym")),IF(G35="","",DATEDIF(G35,$D$1,"ym")))</f>
        <v>.</v>
      </c>
      <c r="H36" s="149" t="str">
        <f>IF(H35="","",DATEDIF(H35,$D$1,"y"))&amp;"."&amp;IF(IF(H35="","",DATEDIF(H35,$D$1,"ym"))&lt;10,"0"&amp;IF(H35="","",DATEDIF(H35,$D$1,"ym")),IF(H35="","",DATEDIF(H35,$D$1,"ym")))</f>
        <v>.</v>
      </c>
      <c r="I36" s="133"/>
      <c r="J36" s="134"/>
      <c r="K36" s="135"/>
      <c r="L36" s="136"/>
      <c r="M36" s="145"/>
      <c r="N36" s="136"/>
      <c r="O36" s="137"/>
      <c r="P36" s="307"/>
      <c r="Q36" s="305"/>
      <c r="R36" s="245"/>
      <c r="S36" s="155" t="str">
        <f>IF(E35,IF(AND(MONTH(E35)=4,DAY(E35)=1),DATE(YEAR(E35)+15,3,31),IF(MONTH(E35)&lt;=3,DATE(YEAR(E35)+15,3,31),DATE(YEAR(E35)+16,3,31))),"")</f>
        <v/>
      </c>
      <c r="T36" s="156" t="str">
        <f t="shared" si="8"/>
        <v/>
      </c>
      <c r="U36" s="100" t="str">
        <f>IF(E35,S36-$S$1,"")</f>
        <v/>
      </c>
      <c r="V36" s="157" t="str">
        <f>IF(F35,IF(AND(MONTH(F35)=4,DAY(F35)=1),DATE(YEAR(F35)+15,3,31),IF(MONTH(F35)&lt;=3,DATE(YEAR(F35)+15,3,31),DATE(YEAR(F35)+16,3,31))),"")</f>
        <v/>
      </c>
      <c r="W36" s="156" t="str">
        <f t="shared" si="9"/>
        <v/>
      </c>
      <c r="X36" s="100" t="str">
        <f>IF(F35,V36-$S$1,"")</f>
        <v/>
      </c>
      <c r="Y36" s="157" t="str">
        <f>IF(G35,IF(AND(MONTH(G35)=4,DAY(G35)=1),DATE(YEAR(G35)+15,3,31),IF(MONTH(G35)&lt;=3,DATE(YEAR(G35)+15,3,31),DATE(YEAR(G35)+16,3,31))),"")</f>
        <v/>
      </c>
      <c r="Z36" s="156" t="str">
        <f t="shared" si="10"/>
        <v/>
      </c>
      <c r="AA36" s="158" t="str">
        <f>IF(G35,Y36-$S$1,"")</f>
        <v/>
      </c>
      <c r="AB36" s="159" t="str">
        <f>IF(H35,IF(AND(MONTH(H35)=4,DAY(H35)=1),DATE(YEAR(H35)+15,3,31),IF(MONTH(H35)&lt;=3,DATE(YEAR(H35)+15,3,31),DATE(YEAR(H35)+16,3,31))),"")</f>
        <v/>
      </c>
      <c r="AC36" s="156" t="str">
        <f t="shared" si="11"/>
        <v/>
      </c>
      <c r="AD36" s="160" t="str">
        <f>IF(H35,AB36-$S$1,"")</f>
        <v/>
      </c>
      <c r="AE36" s="162" t="str">
        <f>IF(E35,DATE(YEAR(S36)+7,3,31),"")</f>
        <v/>
      </c>
      <c r="AF36" s="100" t="str">
        <f>IF(E35,AE36-$S$1,"")</f>
        <v/>
      </c>
      <c r="AG36" s="161" t="str">
        <f>IF(F35,DATE(YEAR(V36)+7,3,31),"")</f>
        <v/>
      </c>
      <c r="AH36" s="100" t="str">
        <f>IF(F35,AG36-$S$1,"")</f>
        <v/>
      </c>
      <c r="AI36" s="161" t="str">
        <f>IF(G35,DATE(YEAR(Y36)+7,3,31),"")</f>
        <v/>
      </c>
      <c r="AJ36" s="158" t="str">
        <f>IF(G35,AI36-$S$1,"")</f>
        <v/>
      </c>
      <c r="AK36" s="162" t="str">
        <f>IF(H35,DATE(YEAR(AB36)+7,3,31),"")</f>
        <v/>
      </c>
      <c r="AL36" s="160" t="str">
        <f>IF(H35,AK36-$S$1,"")</f>
        <v/>
      </c>
      <c r="AM36" s="150" t="str">
        <f>IF(AF36&lt;=0,1,"")</f>
        <v/>
      </c>
      <c r="AO36" s="150" t="str">
        <f>IF(AH36&lt;=0,1,"")</f>
        <v/>
      </c>
      <c r="AQ36" s="150" t="str">
        <f>IF(AJ36&lt;=0,1,"")</f>
        <v/>
      </c>
      <c r="AS36" s="150" t="str">
        <f>IF(AL36&lt;=0,1,"")</f>
        <v/>
      </c>
      <c r="AT36" s="101">
        <f>SUM(AM35:AS35)-SUM(AM36:AS36)</f>
        <v>0</v>
      </c>
      <c r="AU36" s="228" t="str">
        <f t="shared" ref="AU36:AU72" si="71">IF(U36="","",IF(U36&gt;=1,1,""))</f>
        <v/>
      </c>
      <c r="AV36" s="229" t="str">
        <f t="shared" ref="AV36:AV72" si="72">IF(X36="","",IF(X36&gt;=1,1,""))</f>
        <v/>
      </c>
      <c r="AW36" s="229" t="str">
        <f t="shared" ref="AW36:AW72" si="73">IF(AA36="","",IF(AA36&gt;=1,1,""))</f>
        <v/>
      </c>
      <c r="AX36" s="229" t="str">
        <f t="shared" ref="AX36:AX72" si="74">IF(AD36="","",IF(AD36&gt;=1,1,""))</f>
        <v/>
      </c>
      <c r="AY36" s="230">
        <f t="shared" ref="AY36:AY67" si="75">SUM(AU36:AX36)</f>
        <v>0</v>
      </c>
      <c r="AZ36" s="299" t="str">
        <f t="shared" ref="AZ36" si="76">IF(OR(AZ35=15000,AND(AU35="",AU36="")),"",IF(AU36=1,10000,""))</f>
        <v/>
      </c>
      <c r="BA36" s="299" t="str">
        <f t="shared" ref="BA36" si="77">IF(OR(BA35=15000,AND(AV35="",AV36="")),"",IF(AV36=1,10000,""))</f>
        <v/>
      </c>
      <c r="BB36" s="299" t="str">
        <f>IF(OR(BB35=15000,AND(AW35="",AW36="")),"",IF(AW36=1,10000,""))</f>
        <v/>
      </c>
      <c r="BC36" s="299" t="str">
        <f>IF(OR(BC35=15000,AND(AX35="",AX36="")),"",IF(AX36=1,10000,""))</f>
        <v/>
      </c>
      <c r="BE36" s="239"/>
      <c r="BF36" s="239"/>
      <c r="BG36" s="239"/>
      <c r="BH36" s="239"/>
    </row>
    <row r="37" spans="3:60" ht="12" customHeight="1">
      <c r="C37" s="396"/>
      <c r="D37" s="120"/>
      <c r="E37" s="120"/>
      <c r="F37" s="121"/>
      <c r="G37" s="121"/>
      <c r="H37" s="121"/>
      <c r="I37" s="130">
        <f>AT39</f>
        <v>0</v>
      </c>
      <c r="J37" s="127"/>
      <c r="K37" s="131" t="str">
        <f>IF(COUNTA(D37:E37)=0,"",IF(J37="○",SUM(COUNTA(E37)*11000,COUNTA(F37:H37)*6500,I37*5000),IF(D37="",SUM(COUNTA(E37)*6500,COUNTA(F37:H37)*6500,I37*5000),(COUNTA(D37)*13000+COUNTA(E37:H37)*6500+I37*5000))))</f>
        <v/>
      </c>
      <c r="L37" s="61"/>
      <c r="M37" s="146" t="str">
        <f>IF(L37="","",IF(AND(L37=1,$D$1&gt;=41730),0,IF(AND(L37=1,$D$1&gt;=41365),1000,IF(L37&lt;=12000,"",IF(L37&gt;55000,27000,IF(L37&gt;23000,ROUNDDOWN((L37-23000)/2+11000,-2),ROUNDDOWN(L37-12000,-2)))))))</f>
        <v/>
      </c>
      <c r="N37" s="60"/>
      <c r="O37" s="132" t="str">
        <f>IF(N37="","",VLOOKUP(N37,リスト!$P$42:$R$70,3))</f>
        <v/>
      </c>
      <c r="P37" s="240" t="str">
        <f t="shared" ref="P37" si="78">IF(COUNTA(E37:H37)&gt;0,AY39,"")</f>
        <v/>
      </c>
      <c r="Q37" s="241">
        <f t="shared" ref="Q37" si="79">IF(P39=1,P37*5000,SUM(AZ38:BC39))</f>
        <v>0</v>
      </c>
      <c r="R37" s="242"/>
      <c r="S37" s="251" t="str">
        <f>IF(E38,EOMONTH(DATE(YEAR(E38)+3,MONTH(E38),DAY(E38)-1),0),"")</f>
        <v/>
      </c>
      <c r="T37" s="252" t="str">
        <f t="shared" si="8"/>
        <v/>
      </c>
      <c r="U37" s="246" t="str">
        <f>IF(E38,S37-$S$1,"")</f>
        <v/>
      </c>
      <c r="V37" s="253" t="str">
        <f>IF(F38,EOMONTH(DATE(YEAR(F38)+3,MONTH(F38),DAY(F38)-1),0),"")</f>
        <v/>
      </c>
      <c r="W37" s="252" t="str">
        <f t="shared" si="9"/>
        <v/>
      </c>
      <c r="X37" s="246" t="str">
        <f>IF(F38,V37-$S$1,"")</f>
        <v/>
      </c>
      <c r="Y37" s="253" t="str">
        <f>IF(G38,EOMONTH(DATE(YEAR(G38)+3,MONTH(G38),DAY(G38)-1),0),"")</f>
        <v/>
      </c>
      <c r="Z37" s="252" t="str">
        <f t="shared" si="10"/>
        <v/>
      </c>
      <c r="AA37" s="254" t="str">
        <f>IF(G38,Y37-$S$1,"")</f>
        <v/>
      </c>
      <c r="AB37" s="255" t="str">
        <f>IF(H38,EOMONTH(DATE(YEAR(H38)+3,MONTH(H38),DAY(H38)-1),0),"")</f>
        <v/>
      </c>
      <c r="AC37" s="252" t="str">
        <f t="shared" si="11"/>
        <v/>
      </c>
      <c r="AD37" s="256" t="str">
        <f>IF(H38,AB37-$S$1,"")</f>
        <v/>
      </c>
      <c r="AE37" s="251" t="str">
        <f>IF(E38,IF(AND(MONTH(E38)=4,DAY(E38)=1),DATE(YEAR(E38)+18,3,31),IF(MONTH(E38)&lt;=3,DATE(YEAR(E38)+18,3,31),DATE(YEAR(E38)+19,3,31))),"")</f>
        <v/>
      </c>
      <c r="AF37" s="247" t="str">
        <f>IF(E38,AE37-$S$1,"")</f>
        <v/>
      </c>
      <c r="AG37" s="253" t="str">
        <f>IF(F38,IF(AND(MONTH(F38)=4,DAY(F38)=1),DATE(YEAR(F38)+18,3,31),IF(MONTH(F38)&lt;=3,DATE(YEAR(F38)+18,3,31),DATE(YEAR(F38)+19,3,31))),"")</f>
        <v/>
      </c>
      <c r="AH37" s="247" t="str">
        <f>IF(F38,AG37-$S$1,"")</f>
        <v/>
      </c>
      <c r="AI37" s="253" t="str">
        <f>IF(G38,IF(AND(MONTH(G38)=4,DAY(G38)=1),DATE(YEAR(G38)+18,3,31),IF(MONTH(G38)&lt;=3,DATE(YEAR(G38)+18,3,31),DATE(YEAR(G38)+19,3,31))),"")</f>
        <v/>
      </c>
      <c r="AJ37" s="248" t="str">
        <f>IF(G38,AI37-$S$1,"")</f>
        <v/>
      </c>
      <c r="AK37" s="255" t="str">
        <f>IF(H38,IF(AND(MONTH(H38)=4,DAY(H38)=1),DATE(YEAR(H38)+18,3,31),IF(MONTH(H38)&lt;=3,DATE(YEAR(H38)+18,3,31),DATE(YEAR(H38)+19,3,31))),"")</f>
        <v/>
      </c>
      <c r="AL37" s="249" t="str">
        <f>IF(H38,AK37-$S$1,"")</f>
        <v/>
      </c>
      <c r="AM37" s="72"/>
      <c r="AO37" s="72"/>
      <c r="AQ37" s="72"/>
      <c r="AS37" s="72"/>
      <c r="AT37" s="72"/>
      <c r="AU37" s="228" t="str">
        <f t="shared" si="71"/>
        <v/>
      </c>
      <c r="AV37" s="229" t="str">
        <f t="shared" si="72"/>
        <v/>
      </c>
      <c r="AW37" s="229" t="str">
        <f t="shared" si="73"/>
        <v/>
      </c>
      <c r="AX37" s="229" t="str">
        <f t="shared" si="74"/>
        <v/>
      </c>
      <c r="AY37" s="230">
        <f t="shared" si="75"/>
        <v>0</v>
      </c>
      <c r="AZ37" s="228" t="str">
        <f>IF(AF37="","",IF(AF37&gt;=1,1,""))</f>
        <v/>
      </c>
      <c r="BA37" s="229" t="str">
        <f>IF(AH37="","",IF(AH37&gt;=1,1,""))</f>
        <v/>
      </c>
      <c r="BB37" s="229" t="str">
        <f>IF(AJ37="","",IF(AJ37&gt;=1,1,""))</f>
        <v/>
      </c>
      <c r="BC37" s="229" t="str">
        <f>IF(AL37="","",IF(AL37&gt;=1,1,""))</f>
        <v/>
      </c>
      <c r="BD37" s="237">
        <f>SUM(AZ37:BC37)</f>
        <v>0</v>
      </c>
      <c r="BE37" s="236" t="str">
        <f>IF(AZ37="","",AF37+1)</f>
        <v/>
      </c>
      <c r="BF37" s="236" t="str">
        <f>IF(BA37="","",AH37+2)</f>
        <v/>
      </c>
      <c r="BG37" s="236" t="str">
        <f>IF(BB37="","",AJ37+3)</f>
        <v/>
      </c>
      <c r="BH37" s="236" t="str">
        <f>IF(BC37="","",AL37+4)</f>
        <v/>
      </c>
    </row>
    <row r="38" spans="3:60" ht="12" customHeight="1">
      <c r="C38" s="397"/>
      <c r="D38" s="122"/>
      <c r="E38" s="123"/>
      <c r="F38" s="123"/>
      <c r="G38" s="123"/>
      <c r="H38" s="123"/>
      <c r="I38" s="133"/>
      <c r="J38" s="134"/>
      <c r="K38" s="135"/>
      <c r="L38" s="136"/>
      <c r="M38" s="137"/>
      <c r="N38" s="136"/>
      <c r="O38" s="137"/>
      <c r="P38" s="250"/>
      <c r="Q38" s="243"/>
      <c r="R38" s="244"/>
      <c r="S38" s="83" t="str">
        <f>IF(E38,IF(AND(MONTH(E38)=4,DAY(E38)=1),DATE(YEAR(E38)+12,3,31),IF(MONTH(E38)&lt;=3,DATE(YEAR(E38)+12,3,31),DATE(YEAR(E38)+13,3,31))),"")</f>
        <v/>
      </c>
      <c r="T38" s="84" t="str">
        <f t="shared" si="8"/>
        <v/>
      </c>
      <c r="U38" s="85" t="str">
        <f>IF(E38,S38-$S$1,"")</f>
        <v/>
      </c>
      <c r="V38" s="86" t="str">
        <f>IF(F38,IF(AND(MONTH(F38)=4,DAY(F38)=1),DATE(YEAR(F38)+12,3,31),IF(MONTH(F38)&lt;=3,DATE(YEAR(F38)+12,3,31),DATE(YEAR(F38)+13,3,31))),"")</f>
        <v/>
      </c>
      <c r="W38" s="84" t="str">
        <f t="shared" si="9"/>
        <v/>
      </c>
      <c r="X38" s="85" t="str">
        <f>IF(F38,V38-$S$1,"")</f>
        <v/>
      </c>
      <c r="Y38" s="86" t="str">
        <f>IF(G38,IF(AND(MONTH(G38)=4,DAY(G38)=1),DATE(YEAR(G38)+12,3,31),IF(MONTH(G38)&lt;=3,DATE(YEAR(G38)+12,3,31),DATE(YEAR(G38)+13,3,31))),"")</f>
        <v/>
      </c>
      <c r="Z38" s="84" t="str">
        <f t="shared" si="10"/>
        <v/>
      </c>
      <c r="AA38" s="87" t="str">
        <f>IF(G38,Y38-$S$1,"")</f>
        <v/>
      </c>
      <c r="AB38" s="88" t="str">
        <f>IF(H38,IF(AND(MONTH(H38)=4,DAY(H38)=1),DATE(YEAR(H38)+12,3,31),IF(MONTH(H38)&lt;=3,DATE(YEAR(H38)+12,3,31),DATE(YEAR(H38)+13,3,31))),"")</f>
        <v/>
      </c>
      <c r="AC38" s="84" t="str">
        <f t="shared" si="11"/>
        <v/>
      </c>
      <c r="AD38" s="89" t="str">
        <f>IF(H38,AB38-$S$1,"")</f>
        <v/>
      </c>
      <c r="AE38" s="90" t="str">
        <f>IF(E38,DATE(YEAR(S39),4,1),"")</f>
        <v/>
      </c>
      <c r="AF38" s="85" t="str">
        <f>IF(E38,AE38-$S$1,"")</f>
        <v/>
      </c>
      <c r="AG38" s="91" t="str">
        <f>IF(F38,DATE(YEAR(V39),4,1),"")</f>
        <v/>
      </c>
      <c r="AH38" s="85" t="str">
        <f>IF(F38,AG38-$S$1,"")</f>
        <v/>
      </c>
      <c r="AI38" s="91" t="str">
        <f>IF(G38,DATE(YEAR(Y39),4,1),"")</f>
        <v/>
      </c>
      <c r="AJ38" s="87" t="str">
        <f>IF(G38,AI38-$S$1,"")</f>
        <v/>
      </c>
      <c r="AK38" s="90" t="str">
        <f>IF(H38,DATE(YEAR(AB39),4,1),"")</f>
        <v/>
      </c>
      <c r="AL38" s="89" t="str">
        <f>IF(H38,AK38-$S$1,"")</f>
        <v/>
      </c>
      <c r="AM38" s="150" t="str">
        <f>IF(AF38&lt;=0,1,"")</f>
        <v/>
      </c>
      <c r="AO38" s="150" t="str">
        <f>IF(AH38&lt;=0,1,"")</f>
        <v/>
      </c>
      <c r="AQ38" s="150" t="str">
        <f>IF(AJ38&lt;=0,1,"")</f>
        <v/>
      </c>
      <c r="AS38" s="150" t="str">
        <f>IF(AL38&lt;=0,1,"")</f>
        <v/>
      </c>
      <c r="AT38" s="72"/>
      <c r="AU38" s="228" t="str">
        <f t="shared" si="71"/>
        <v/>
      </c>
      <c r="AV38" s="229" t="str">
        <f t="shared" si="72"/>
        <v/>
      </c>
      <c r="AW38" s="229" t="str">
        <f t="shared" si="73"/>
        <v/>
      </c>
      <c r="AX38" s="229" t="str">
        <f t="shared" si="74"/>
        <v/>
      </c>
      <c r="AY38" s="230">
        <f t="shared" si="75"/>
        <v>0</v>
      </c>
      <c r="AZ38" s="299" t="str">
        <f t="shared" ref="AZ38" si="80">IF(OR(AU37=1,AND(AU38=1,BE38&gt;=3)),15000,"")</f>
        <v/>
      </c>
      <c r="BA38" s="299" t="str">
        <f t="shared" ref="BA38" si="81">IF(OR(AV37=1,AND(AV38=1,BF38&gt;=3)),15000,"")</f>
        <v/>
      </c>
      <c r="BB38" s="299" t="str">
        <f>IF(OR(AW37=1,AND(AW38=1,BG38&gt;=3)),15000,"")</f>
        <v/>
      </c>
      <c r="BC38" s="299" t="str">
        <f>IF(OR(AX37=1,AND(AX38=1,BH38&gt;=3)),15000,"")</f>
        <v/>
      </c>
      <c r="BE38" s="238" t="str">
        <f>IF(BE37="","",RANK(BE37,BE37:BH37,1))</f>
        <v/>
      </c>
      <c r="BF38" s="238" t="str">
        <f>IF(BF37="","",RANK(BF37,BE37:BH37,1))</f>
        <v/>
      </c>
      <c r="BG38" s="238" t="str">
        <f>IF(BG37="","",RANK(BG37,BE37:BH37,1))</f>
        <v/>
      </c>
      <c r="BH38" s="238" t="str">
        <f>IF(BH37="","",RANK(BH37,BE37:BH37,1))</f>
        <v/>
      </c>
    </row>
    <row r="39" spans="3:60" ht="12" customHeight="1">
      <c r="C39" s="138">
        <f ca="1">$D$1</f>
        <v>41691</v>
      </c>
      <c r="D39" s="139" t="str">
        <f>IF(D38="","",DATEDIF(D38,$D$1,"y"))&amp;"."&amp;IF(IF(D38="","",DATEDIF(D38,$D$1,"ym"))&lt;10,"0"&amp;IF(D38="","",DATEDIF(D38,$D$1,"ym")),IF(D38="","",DATEDIF(D38,$D$1,"ym")))</f>
        <v>.</v>
      </c>
      <c r="E39" s="140" t="str">
        <f>IF(E38="","",DATEDIF(E38,$D$1,"y"))&amp;"."&amp;IF(IF(E38="","",DATEDIF(E38,$D$1,"ym"))&lt;10,"0"&amp;IF(E38="","",DATEDIF(E38,$D$1,"ym")),IF(E38="","",DATEDIF(E38,$D$1,"ym")))</f>
        <v>.</v>
      </c>
      <c r="F39" s="140" t="str">
        <f>IF(F38="","",DATEDIF(F38,$D$1,"y"))&amp;"."&amp;IF(IF(F38="","",DATEDIF(F38,$D$1,"ym"))&lt;10,"0"&amp;IF(F38="","",DATEDIF(F38,$D$1,"ym")),IF(F38="","",DATEDIF(F38,$D$1,"ym")))</f>
        <v>.</v>
      </c>
      <c r="G39" s="140" t="str">
        <f>IF(G38="","",DATEDIF(G38,$D$1,"y"))&amp;"."&amp;IF(IF(G38="","",DATEDIF(G38,$D$1,"ym"))&lt;10,"0"&amp;IF(G38="","",DATEDIF(G38,$D$1,"ym")),IF(G38="","",DATEDIF(G38,$D$1,"ym")))</f>
        <v>.</v>
      </c>
      <c r="H39" s="140" t="str">
        <f>IF(H38="","",DATEDIF(H38,$D$1,"y"))&amp;"."&amp;IF(IF(H38="","",DATEDIF(H38,$D$1,"ym"))&lt;10,"0"&amp;IF(H38="","",DATEDIF(H38,$D$1,"ym")),IF(H38="","",DATEDIF(H38,$D$1,"ym")))</f>
        <v>.</v>
      </c>
      <c r="I39" s="141"/>
      <c r="J39" s="142"/>
      <c r="K39" s="143"/>
      <c r="L39" s="144"/>
      <c r="M39" s="145"/>
      <c r="N39" s="144"/>
      <c r="O39" s="145"/>
      <c r="P39" s="307"/>
      <c r="Q39" s="305"/>
      <c r="R39" s="245"/>
      <c r="S39" s="155" t="str">
        <f>IF(E38,IF(AND(MONTH(E38)=4,DAY(E38)=1),DATE(YEAR(E38)+15,3,31),IF(MONTH(E38)&lt;=3,DATE(YEAR(E38)+15,3,31),DATE(YEAR(E38)+16,3,31))),"")</f>
        <v/>
      </c>
      <c r="T39" s="156" t="str">
        <f t="shared" ref="T39:T70" si="82">IF(U39&lt;0,"済","")</f>
        <v/>
      </c>
      <c r="U39" s="100" t="str">
        <f>IF(E38,S39-$S$1,"")</f>
        <v/>
      </c>
      <c r="V39" s="157" t="str">
        <f>IF(F38,IF(AND(MONTH(F38)=4,DAY(F38)=1),DATE(YEAR(F38)+15,3,31),IF(MONTH(F38)&lt;=3,DATE(YEAR(F38)+15,3,31),DATE(YEAR(F38)+16,3,31))),"")</f>
        <v/>
      </c>
      <c r="W39" s="156" t="str">
        <f t="shared" ref="W39:W70" si="83">IF(X39&lt;0,"済","")</f>
        <v/>
      </c>
      <c r="X39" s="100" t="str">
        <f>IF(F38,V39-$S$1,"")</f>
        <v/>
      </c>
      <c r="Y39" s="157" t="str">
        <f>IF(G38,IF(AND(MONTH(G38)=4,DAY(G38)=1),DATE(YEAR(G38)+15,3,31),IF(MONTH(G38)&lt;=3,DATE(YEAR(G38)+15,3,31),DATE(YEAR(G38)+16,3,31))),"")</f>
        <v/>
      </c>
      <c r="Z39" s="156" t="str">
        <f t="shared" ref="Z39:Z70" si="84">IF(AA39&lt;0,"済","")</f>
        <v/>
      </c>
      <c r="AA39" s="158" t="str">
        <f>IF(G38,Y39-$S$1,"")</f>
        <v/>
      </c>
      <c r="AB39" s="159" t="str">
        <f>IF(H38,IF(AND(MONTH(H38)=4,DAY(H38)=1),DATE(YEAR(H38)+15,3,31),IF(MONTH(H38)&lt;=3,DATE(YEAR(H38)+15,3,31),DATE(YEAR(H38)+16,3,31))),"")</f>
        <v/>
      </c>
      <c r="AC39" s="156" t="str">
        <f t="shared" ref="AC39:AC70" si="85">IF(AD39&lt;0,"済","")</f>
        <v/>
      </c>
      <c r="AD39" s="160" t="str">
        <f>IF(H38,AB39-$S$1,"")</f>
        <v/>
      </c>
      <c r="AE39" s="162" t="str">
        <f>IF(E38,DATE(YEAR(S39)+7,3,31),"")</f>
        <v/>
      </c>
      <c r="AF39" s="100" t="str">
        <f>IF(E38,AE39-$S$1,"")</f>
        <v/>
      </c>
      <c r="AG39" s="161" t="str">
        <f>IF(F38,DATE(YEAR(V39)+7,3,31),"")</f>
        <v/>
      </c>
      <c r="AH39" s="100" t="str">
        <f>IF(F38,AG39-$S$1,"")</f>
        <v/>
      </c>
      <c r="AI39" s="161" t="str">
        <f>IF(G38,DATE(YEAR(Y39)+7,3,31),"")</f>
        <v/>
      </c>
      <c r="AJ39" s="158" t="str">
        <f>IF(G38,AI39-$S$1,"")</f>
        <v/>
      </c>
      <c r="AK39" s="162" t="str">
        <f>IF(H38,DATE(YEAR(AB39)+7,3,31),"")</f>
        <v/>
      </c>
      <c r="AL39" s="160" t="str">
        <f>IF(H38,AK39-$S$1,"")</f>
        <v/>
      </c>
      <c r="AM39" s="150" t="str">
        <f>IF(AF39&lt;=0,1,"")</f>
        <v/>
      </c>
      <c r="AO39" s="150" t="str">
        <f>IF(AH39&lt;=0,1,"")</f>
        <v/>
      </c>
      <c r="AQ39" s="150" t="str">
        <f>IF(AJ39&lt;=0,1,"")</f>
        <v/>
      </c>
      <c r="AS39" s="150" t="str">
        <f>IF(AL39&lt;=0,1,"")</f>
        <v/>
      </c>
      <c r="AT39" s="101">
        <f>SUM(AM38:AS38)-SUM(AM39:AS39)</f>
        <v>0</v>
      </c>
      <c r="AU39" s="228" t="str">
        <f t="shared" si="71"/>
        <v/>
      </c>
      <c r="AV39" s="229" t="str">
        <f t="shared" si="72"/>
        <v/>
      </c>
      <c r="AW39" s="229" t="str">
        <f t="shared" si="73"/>
        <v/>
      </c>
      <c r="AX39" s="229" t="str">
        <f t="shared" si="74"/>
        <v/>
      </c>
      <c r="AY39" s="230">
        <f t="shared" si="75"/>
        <v>0</v>
      </c>
      <c r="AZ39" s="299" t="str">
        <f t="shared" ref="AZ39" si="86">IF(OR(AZ38=15000,AND(AU38="",AU39="")),"",IF(AU39=1,10000,""))</f>
        <v/>
      </c>
      <c r="BA39" s="299" t="str">
        <f t="shared" ref="BA39" si="87">IF(OR(BA38=15000,AND(AV38="",AV39="")),"",IF(AV39=1,10000,""))</f>
        <v/>
      </c>
      <c r="BB39" s="299" t="str">
        <f>IF(OR(BB38=15000,AND(AW38="",AW39="")),"",IF(AW39=1,10000,""))</f>
        <v/>
      </c>
      <c r="BC39" s="299" t="str">
        <f>IF(OR(BC38=15000,AND(AX38="",AX39="")),"",IF(AX39=1,10000,""))</f>
        <v/>
      </c>
      <c r="BE39" s="239"/>
      <c r="BF39" s="239"/>
      <c r="BG39" s="239"/>
      <c r="BH39" s="239"/>
    </row>
    <row r="40" spans="3:60" ht="12" customHeight="1">
      <c r="C40" s="396"/>
      <c r="D40" s="125"/>
      <c r="E40" s="125"/>
      <c r="F40" s="124"/>
      <c r="G40" s="124"/>
      <c r="H40" s="124"/>
      <c r="I40" s="130">
        <f>AT42</f>
        <v>0</v>
      </c>
      <c r="J40" s="127"/>
      <c r="K40" s="131" t="str">
        <f>IF(COUNTA(D40:E40)=0,"",IF(J40="○",SUM(COUNTA(E40)*11000,COUNTA(F40:H40)*6500,I40*5000),IF(D40="",SUM(COUNTA(E40)*6500,COUNTA(F40:H40)*6500,I40*5000),(COUNTA(D40)*13000+COUNTA(E40:H40)*6500+I40*5000))))</f>
        <v/>
      </c>
      <c r="L40" s="58"/>
      <c r="M40" s="146" t="str">
        <f>IF(L40="","",IF(AND(L40=1,$D$1&gt;=41730),0,IF(AND(L40=1,$D$1&gt;=41365),1000,IF(L40&lt;=12000,"",IF(L40&gt;55000,27000,IF(L40&gt;23000,ROUNDDOWN((L40-23000)/2+11000,-2),ROUNDDOWN(L40-12000,-2)))))))</f>
        <v/>
      </c>
      <c r="N40" s="59"/>
      <c r="O40" s="146" t="str">
        <f>IF(N40="","",VLOOKUP(N40,リスト!$P$42:$R$70,3))</f>
        <v/>
      </c>
      <c r="P40" s="240" t="str">
        <f t="shared" ref="P40" si="88">IF(COUNTA(E40:H40)&gt;0,AY42,"")</f>
        <v/>
      </c>
      <c r="Q40" s="241">
        <f t="shared" ref="Q40" si="89">IF(P42=1,P40*5000,SUM(AZ41:BC42))</f>
        <v>0</v>
      </c>
      <c r="R40" s="242"/>
      <c r="S40" s="251" t="str">
        <f>IF(E41,EOMONTH(DATE(YEAR(E41)+3,MONTH(E41),DAY(E41)-1),0),"")</f>
        <v/>
      </c>
      <c r="T40" s="252" t="str">
        <f t="shared" si="82"/>
        <v/>
      </c>
      <c r="U40" s="246" t="str">
        <f>IF(E41,S40-$S$1,"")</f>
        <v/>
      </c>
      <c r="V40" s="253" t="str">
        <f>IF(F41,EOMONTH(DATE(YEAR(F41)+3,MONTH(F41),DAY(F41)-1),0),"")</f>
        <v/>
      </c>
      <c r="W40" s="252" t="str">
        <f t="shared" si="83"/>
        <v/>
      </c>
      <c r="X40" s="246" t="str">
        <f>IF(F41,V40-$S$1,"")</f>
        <v/>
      </c>
      <c r="Y40" s="253" t="str">
        <f>IF(G41,EOMONTH(DATE(YEAR(G41)+3,MONTH(G41),DAY(G41)-1),0),"")</f>
        <v/>
      </c>
      <c r="Z40" s="252" t="str">
        <f t="shared" si="84"/>
        <v/>
      </c>
      <c r="AA40" s="254" t="str">
        <f>IF(G41,Y40-$S$1,"")</f>
        <v/>
      </c>
      <c r="AB40" s="255" t="str">
        <f>IF(H41,EOMONTH(DATE(YEAR(H41)+3,MONTH(H41),DAY(H41)-1),0),"")</f>
        <v/>
      </c>
      <c r="AC40" s="252" t="str">
        <f t="shared" si="85"/>
        <v/>
      </c>
      <c r="AD40" s="256" t="str">
        <f>IF(H41,AB40-$S$1,"")</f>
        <v/>
      </c>
      <c r="AE40" s="251" t="str">
        <f>IF(E41,IF(AND(MONTH(E41)=4,DAY(E41)=1),DATE(YEAR(E41)+18,3,31),IF(MONTH(E41)&lt;=3,DATE(YEAR(E41)+18,3,31),DATE(YEAR(E41)+19,3,31))),"")</f>
        <v/>
      </c>
      <c r="AF40" s="247" t="str">
        <f>IF(E41,AE40-$S$1,"")</f>
        <v/>
      </c>
      <c r="AG40" s="253" t="str">
        <f>IF(F41,IF(AND(MONTH(F41)=4,DAY(F41)=1),DATE(YEAR(F41)+18,3,31),IF(MONTH(F41)&lt;=3,DATE(YEAR(F41)+18,3,31),DATE(YEAR(F41)+19,3,31))),"")</f>
        <v/>
      </c>
      <c r="AH40" s="247" t="str">
        <f>IF(F41,AG40-$S$1,"")</f>
        <v/>
      </c>
      <c r="AI40" s="253" t="str">
        <f>IF(G41,IF(AND(MONTH(G41)=4,DAY(G41)=1),DATE(YEAR(G41)+18,3,31),IF(MONTH(G41)&lt;=3,DATE(YEAR(G41)+18,3,31),DATE(YEAR(G41)+19,3,31))),"")</f>
        <v/>
      </c>
      <c r="AJ40" s="248" t="str">
        <f>IF(G41,AI40-$S$1,"")</f>
        <v/>
      </c>
      <c r="AK40" s="255" t="str">
        <f>IF(H41,IF(AND(MONTH(H41)=4,DAY(H41)=1),DATE(YEAR(H41)+18,3,31),IF(MONTH(H41)&lt;=3,DATE(YEAR(H41)+18,3,31),DATE(YEAR(H41)+19,3,31))),"")</f>
        <v/>
      </c>
      <c r="AL40" s="249" t="str">
        <f>IF(H41,AK40-$S$1,"")</f>
        <v/>
      </c>
      <c r="AM40" s="72"/>
      <c r="AO40" s="72"/>
      <c r="AQ40" s="72"/>
      <c r="AS40" s="72"/>
      <c r="AT40" s="72"/>
      <c r="AU40" s="228" t="str">
        <f t="shared" si="71"/>
        <v/>
      </c>
      <c r="AV40" s="229" t="str">
        <f t="shared" si="72"/>
        <v/>
      </c>
      <c r="AW40" s="229" t="str">
        <f t="shared" si="73"/>
        <v/>
      </c>
      <c r="AX40" s="229" t="str">
        <f t="shared" si="74"/>
        <v/>
      </c>
      <c r="AY40" s="230">
        <f t="shared" si="75"/>
        <v>0</v>
      </c>
      <c r="AZ40" s="228" t="str">
        <f>IF(AF40="","",IF(AF40&gt;=1,1,""))</f>
        <v/>
      </c>
      <c r="BA40" s="229" t="str">
        <f>IF(AH40="","",IF(AH40&gt;=1,1,""))</f>
        <v/>
      </c>
      <c r="BB40" s="229" t="str">
        <f>IF(AJ40="","",IF(AJ40&gt;=1,1,""))</f>
        <v/>
      </c>
      <c r="BC40" s="229" t="str">
        <f>IF(AL40="","",IF(AL40&gt;=1,1,""))</f>
        <v/>
      </c>
      <c r="BD40" s="237">
        <f>SUM(AZ40:BC40)</f>
        <v>0</v>
      </c>
      <c r="BE40" s="236" t="str">
        <f>IF(AZ40="","",AF40+1)</f>
        <v/>
      </c>
      <c r="BF40" s="236" t="str">
        <f>IF(BA40="","",AH40+2)</f>
        <v/>
      </c>
      <c r="BG40" s="236" t="str">
        <f>IF(BB40="","",AJ40+3)</f>
        <v/>
      </c>
      <c r="BH40" s="236" t="str">
        <f>IF(BC40="","",AL40+4)</f>
        <v/>
      </c>
    </row>
    <row r="41" spans="3:60" ht="12" customHeight="1">
      <c r="C41" s="397"/>
      <c r="D41" s="122"/>
      <c r="E41" s="123"/>
      <c r="F41" s="123"/>
      <c r="G41" s="123"/>
      <c r="H41" s="123"/>
      <c r="I41" s="133"/>
      <c r="J41" s="134"/>
      <c r="K41" s="135"/>
      <c r="L41" s="136"/>
      <c r="M41" s="137"/>
      <c r="N41" s="136"/>
      <c r="O41" s="137"/>
      <c r="P41" s="250"/>
      <c r="Q41" s="243"/>
      <c r="R41" s="244"/>
      <c r="S41" s="83" t="str">
        <f>IF(E41,IF(AND(MONTH(E41)=4,DAY(E41)=1),DATE(YEAR(E41)+12,3,31),IF(MONTH(E41)&lt;=3,DATE(YEAR(E41)+12,3,31),DATE(YEAR(E41)+13,3,31))),"")</f>
        <v/>
      </c>
      <c r="T41" s="84" t="str">
        <f t="shared" si="82"/>
        <v/>
      </c>
      <c r="U41" s="85" t="str">
        <f>IF(E41,S41-$S$1,"")</f>
        <v/>
      </c>
      <c r="V41" s="86" t="str">
        <f>IF(F41,IF(AND(MONTH(F41)=4,DAY(F41)=1),DATE(YEAR(F41)+12,3,31),IF(MONTH(F41)&lt;=3,DATE(YEAR(F41)+12,3,31),DATE(YEAR(F41)+13,3,31))),"")</f>
        <v/>
      </c>
      <c r="W41" s="84" t="str">
        <f t="shared" si="83"/>
        <v/>
      </c>
      <c r="X41" s="85" t="str">
        <f>IF(F41,V41-$S$1,"")</f>
        <v/>
      </c>
      <c r="Y41" s="86" t="str">
        <f>IF(G41,IF(AND(MONTH(G41)=4,DAY(G41)=1),DATE(YEAR(G41)+12,3,31),IF(MONTH(G41)&lt;=3,DATE(YEAR(G41)+12,3,31),DATE(YEAR(G41)+13,3,31))),"")</f>
        <v/>
      </c>
      <c r="Z41" s="84" t="str">
        <f t="shared" si="84"/>
        <v/>
      </c>
      <c r="AA41" s="87" t="str">
        <f>IF(G41,Y41-$S$1,"")</f>
        <v/>
      </c>
      <c r="AB41" s="88" t="str">
        <f>IF(H41,IF(AND(MONTH(H41)=4,DAY(H41)=1),DATE(YEAR(H41)+12,3,31),IF(MONTH(H41)&lt;=3,DATE(YEAR(H41)+12,3,31),DATE(YEAR(H41)+13,3,31))),"")</f>
        <v/>
      </c>
      <c r="AC41" s="84" t="str">
        <f t="shared" si="85"/>
        <v/>
      </c>
      <c r="AD41" s="89" t="str">
        <f>IF(H41,AB41-$S$1,"")</f>
        <v/>
      </c>
      <c r="AE41" s="90" t="str">
        <f>IF(E41,DATE(YEAR(S42),4,1),"")</f>
        <v/>
      </c>
      <c r="AF41" s="85" t="str">
        <f>IF(E41,AE41-$S$1,"")</f>
        <v/>
      </c>
      <c r="AG41" s="91" t="str">
        <f>IF(F41,DATE(YEAR(V42),4,1),"")</f>
        <v/>
      </c>
      <c r="AH41" s="85" t="str">
        <f>IF(F41,AG41-$S$1,"")</f>
        <v/>
      </c>
      <c r="AI41" s="91" t="str">
        <f>IF(G41,DATE(YEAR(Y42),4,1),"")</f>
        <v/>
      </c>
      <c r="AJ41" s="87" t="str">
        <f>IF(G41,AI41-$S$1,"")</f>
        <v/>
      </c>
      <c r="AK41" s="90" t="str">
        <f>IF(H41,DATE(YEAR(AB42),4,1),"")</f>
        <v/>
      </c>
      <c r="AL41" s="89" t="str">
        <f>IF(H41,AK41-$S$1,"")</f>
        <v/>
      </c>
      <c r="AM41" s="150" t="str">
        <f>IF(AF41&lt;=0,1,"")</f>
        <v/>
      </c>
      <c r="AO41" s="150" t="str">
        <f>IF(AH41&lt;=0,1,"")</f>
        <v/>
      </c>
      <c r="AQ41" s="150" t="str">
        <f>IF(AJ41&lt;=0,1,"")</f>
        <v/>
      </c>
      <c r="AS41" s="150" t="str">
        <f>IF(AL41&lt;=0,1,"")</f>
        <v/>
      </c>
      <c r="AT41" s="72"/>
      <c r="AU41" s="228" t="str">
        <f t="shared" si="71"/>
        <v/>
      </c>
      <c r="AV41" s="229" t="str">
        <f t="shared" si="72"/>
        <v/>
      </c>
      <c r="AW41" s="229" t="str">
        <f t="shared" si="73"/>
        <v/>
      </c>
      <c r="AX41" s="229" t="str">
        <f t="shared" si="74"/>
        <v/>
      </c>
      <c r="AY41" s="230">
        <f t="shared" si="75"/>
        <v>0</v>
      </c>
      <c r="AZ41" s="299" t="str">
        <f t="shared" ref="AZ41" si="90">IF(OR(AU40=1,AND(AU41=1,BE41&gt;=3)),15000,"")</f>
        <v/>
      </c>
      <c r="BA41" s="299" t="str">
        <f t="shared" ref="BA41" si="91">IF(OR(AV40=1,AND(AV41=1,BF41&gt;=3)),15000,"")</f>
        <v/>
      </c>
      <c r="BB41" s="299" t="str">
        <f>IF(OR(AW40=1,AND(AW41=1,BG41&gt;=3)),15000,"")</f>
        <v/>
      </c>
      <c r="BC41" s="299" t="str">
        <f>IF(OR(AX40=1,AND(AX41=1,BH41&gt;=3)),15000,"")</f>
        <v/>
      </c>
      <c r="BE41" s="238" t="str">
        <f>IF(BE40="","",RANK(BE40,BE40:BH40,1))</f>
        <v/>
      </c>
      <c r="BF41" s="238" t="str">
        <f>IF(BF40="","",RANK(BF40,BE40:BH40,1))</f>
        <v/>
      </c>
      <c r="BG41" s="238" t="str">
        <f>IF(BG40="","",RANK(BG40,BE40:BH40,1))</f>
        <v/>
      </c>
      <c r="BH41" s="238" t="str">
        <f>IF(BH40="","",RANK(BH40,BE40:BH40,1))</f>
        <v/>
      </c>
    </row>
    <row r="42" spans="3:60" ht="12" customHeight="1">
      <c r="C42" s="147">
        <f ca="1">$D$1</f>
        <v>41691</v>
      </c>
      <c r="D42" s="148" t="str">
        <f>IF(D41="","",DATEDIF(D41,$D$1,"y"))&amp;"."&amp;IF(IF(D41="","",DATEDIF(D41,$D$1,"ym"))&lt;10,"0"&amp;IF(D41="","",DATEDIF(D41,$D$1,"ym")),IF(D41="","",DATEDIF(D41,$D$1,"ym")))</f>
        <v>.</v>
      </c>
      <c r="E42" s="149" t="str">
        <f>IF(E41="","",DATEDIF(E41,$D$1,"y"))&amp;"."&amp;IF(IF(E41="","",DATEDIF(E41,$D$1,"ym"))&lt;10,"0"&amp;IF(E41="","",DATEDIF(E41,$D$1,"ym")),IF(E41="","",DATEDIF(E41,$D$1,"ym")))</f>
        <v>.</v>
      </c>
      <c r="F42" s="149" t="str">
        <f>IF(F41="","",DATEDIF(F41,$D$1,"y"))&amp;"."&amp;IF(IF(F41="","",DATEDIF(F41,$D$1,"ym"))&lt;10,"0"&amp;IF(F41="","",DATEDIF(F41,$D$1,"ym")),IF(F41="","",DATEDIF(F41,$D$1,"ym")))</f>
        <v>.</v>
      </c>
      <c r="G42" s="149" t="str">
        <f>IF(G41="","",DATEDIF(G41,$D$1,"y"))&amp;"."&amp;IF(IF(G41="","",DATEDIF(G41,$D$1,"ym"))&lt;10,"0"&amp;IF(G41="","",DATEDIF(G41,$D$1,"ym")),IF(G41="","",DATEDIF(G41,$D$1,"ym")))</f>
        <v>.</v>
      </c>
      <c r="H42" s="149" t="str">
        <f>IF(H41="","",DATEDIF(H41,$D$1,"y"))&amp;"."&amp;IF(IF(H41="","",DATEDIF(H41,$D$1,"ym"))&lt;10,"0"&amp;IF(H41="","",DATEDIF(H41,$D$1,"ym")),IF(H41="","",DATEDIF(H41,$D$1,"ym")))</f>
        <v>.</v>
      </c>
      <c r="I42" s="133"/>
      <c r="J42" s="134"/>
      <c r="K42" s="135"/>
      <c r="L42" s="136"/>
      <c r="M42" s="145"/>
      <c r="N42" s="136"/>
      <c r="O42" s="145"/>
      <c r="P42" s="307"/>
      <c r="Q42" s="305"/>
      <c r="R42" s="245"/>
      <c r="S42" s="155" t="str">
        <f>IF(E41,IF(AND(MONTH(E41)=4,DAY(E41)=1),DATE(YEAR(E41)+15,3,31),IF(MONTH(E41)&lt;=3,DATE(YEAR(E41)+15,3,31),DATE(YEAR(E41)+16,3,31))),"")</f>
        <v/>
      </c>
      <c r="T42" s="156" t="str">
        <f t="shared" si="82"/>
        <v/>
      </c>
      <c r="U42" s="100" t="str">
        <f>IF(E41,S42-$S$1,"")</f>
        <v/>
      </c>
      <c r="V42" s="157" t="str">
        <f>IF(F41,IF(AND(MONTH(F41)=4,DAY(F41)=1),DATE(YEAR(F41)+15,3,31),IF(MONTH(F41)&lt;=3,DATE(YEAR(F41)+15,3,31),DATE(YEAR(F41)+16,3,31))),"")</f>
        <v/>
      </c>
      <c r="W42" s="156" t="str">
        <f t="shared" si="83"/>
        <v/>
      </c>
      <c r="X42" s="100" t="str">
        <f>IF(F41,V42-$S$1,"")</f>
        <v/>
      </c>
      <c r="Y42" s="157" t="str">
        <f>IF(G41,IF(AND(MONTH(G41)=4,DAY(G41)=1),DATE(YEAR(G41)+15,3,31),IF(MONTH(G41)&lt;=3,DATE(YEAR(G41)+15,3,31),DATE(YEAR(G41)+16,3,31))),"")</f>
        <v/>
      </c>
      <c r="Z42" s="156" t="str">
        <f t="shared" si="84"/>
        <v/>
      </c>
      <c r="AA42" s="158" t="str">
        <f>IF(G41,Y42-$S$1,"")</f>
        <v/>
      </c>
      <c r="AB42" s="159" t="str">
        <f>IF(H41,IF(AND(MONTH(H41)=4,DAY(H41)=1),DATE(YEAR(H41)+15,3,31),IF(MONTH(H41)&lt;=3,DATE(YEAR(H41)+15,3,31),DATE(YEAR(H41)+16,3,31))),"")</f>
        <v/>
      </c>
      <c r="AC42" s="156" t="str">
        <f t="shared" si="85"/>
        <v/>
      </c>
      <c r="AD42" s="160" t="str">
        <f>IF(H41,AB42-$S$1,"")</f>
        <v/>
      </c>
      <c r="AE42" s="162" t="str">
        <f>IF(E41,DATE(YEAR(S42)+7,3,31),"")</f>
        <v/>
      </c>
      <c r="AF42" s="100" t="str">
        <f>IF(E41,AE42-$S$1,"")</f>
        <v/>
      </c>
      <c r="AG42" s="161" t="str">
        <f>IF(F41,DATE(YEAR(V42)+7,3,31),"")</f>
        <v/>
      </c>
      <c r="AH42" s="100" t="str">
        <f>IF(F41,AG42-$S$1,"")</f>
        <v/>
      </c>
      <c r="AI42" s="161" t="str">
        <f>IF(G41,DATE(YEAR(Y42)+7,3,31),"")</f>
        <v/>
      </c>
      <c r="AJ42" s="158" t="str">
        <f>IF(G41,AI42-$S$1,"")</f>
        <v/>
      </c>
      <c r="AK42" s="162" t="str">
        <f>IF(H41,DATE(YEAR(AB42)+7,3,31),"")</f>
        <v/>
      </c>
      <c r="AL42" s="160" t="str">
        <f>IF(H41,AK42-$S$1,"")</f>
        <v/>
      </c>
      <c r="AM42" s="150" t="str">
        <f>IF(AF42&lt;=0,1,"")</f>
        <v/>
      </c>
      <c r="AO42" s="150" t="str">
        <f>IF(AH42&lt;=0,1,"")</f>
        <v/>
      </c>
      <c r="AQ42" s="150" t="str">
        <f>IF(AJ42&lt;=0,1,"")</f>
        <v/>
      </c>
      <c r="AS42" s="150" t="str">
        <f>IF(AL42&lt;=0,1,"")</f>
        <v/>
      </c>
      <c r="AT42" s="101">
        <f>SUM(AM41:AS41)-SUM(AM42:AS42)</f>
        <v>0</v>
      </c>
      <c r="AU42" s="228" t="str">
        <f t="shared" si="71"/>
        <v/>
      </c>
      <c r="AV42" s="229" t="str">
        <f t="shared" si="72"/>
        <v/>
      </c>
      <c r="AW42" s="229" t="str">
        <f t="shared" si="73"/>
        <v/>
      </c>
      <c r="AX42" s="229" t="str">
        <f t="shared" si="74"/>
        <v/>
      </c>
      <c r="AY42" s="230">
        <f t="shared" si="75"/>
        <v>0</v>
      </c>
      <c r="AZ42" s="299" t="str">
        <f t="shared" ref="AZ42" si="92">IF(OR(AZ41=15000,AND(AU41="",AU42="")),"",IF(AU42=1,10000,""))</f>
        <v/>
      </c>
      <c r="BA42" s="299" t="str">
        <f t="shared" ref="BA42" si="93">IF(OR(BA41=15000,AND(AV41="",AV42="")),"",IF(AV42=1,10000,""))</f>
        <v/>
      </c>
      <c r="BB42" s="299" t="str">
        <f>IF(OR(BB41=15000,AND(AW41="",AW42="")),"",IF(AW42=1,10000,""))</f>
        <v/>
      </c>
      <c r="BC42" s="299" t="str">
        <f>IF(OR(BC41=15000,AND(AX41="",AX42="")),"",IF(AX42=1,10000,""))</f>
        <v/>
      </c>
      <c r="BE42" s="239"/>
      <c r="BF42" s="239"/>
      <c r="BG42" s="239"/>
      <c r="BH42" s="239"/>
    </row>
    <row r="43" spans="3:60" ht="12" customHeight="1">
      <c r="C43" s="396"/>
      <c r="D43" s="120"/>
      <c r="E43" s="121"/>
      <c r="F43" s="121"/>
      <c r="G43" s="121"/>
      <c r="H43" s="121"/>
      <c r="I43" s="130">
        <f>AT45</f>
        <v>0</v>
      </c>
      <c r="J43" s="127"/>
      <c r="K43" s="131" t="str">
        <f>IF(COUNTA(D43:E43)=0,"",IF(J43="○",SUM(COUNTA(E43)*11000,COUNTA(F43:H43)*6500,I43*5000),IF(D43="",SUM(COUNTA(E43)*6500,COUNTA(F43:H43)*6500,I43*5000),(COUNTA(D43)*13000+COUNTA(E43:H43)*6500+I43*5000))))</f>
        <v/>
      </c>
      <c r="L43" s="61"/>
      <c r="M43" s="146" t="str">
        <f>IF(L43="","",IF(AND(L43=1,$D$1&gt;=41730),0,IF(AND(L43=1,$D$1&gt;=41365),1000,IF(L43&lt;=12000,"",IF(L43&gt;55000,27000,IF(L43&gt;23000,ROUNDDOWN((L43-23000)/2+11000,-2),ROUNDDOWN(L43-12000,-2)))))))</f>
        <v/>
      </c>
      <c r="N43" s="60"/>
      <c r="O43" s="132" t="str">
        <f>IF(N43="","",VLOOKUP(N43,リスト!$P$42:$R$70,3))</f>
        <v/>
      </c>
      <c r="P43" s="240" t="str">
        <f t="shared" ref="P43" si="94">IF(COUNTA(E43:H43)&gt;0,AY45,"")</f>
        <v/>
      </c>
      <c r="Q43" s="241">
        <f t="shared" ref="Q43" si="95">IF(P45=1,P43*5000,SUM(AZ44:BC45))</f>
        <v>0</v>
      </c>
      <c r="R43" s="242"/>
      <c r="S43" s="251" t="str">
        <f>IF(E44,EOMONTH(DATE(YEAR(E44)+3,MONTH(E44),DAY(E44)-1),0),"")</f>
        <v/>
      </c>
      <c r="T43" s="252" t="str">
        <f t="shared" si="82"/>
        <v/>
      </c>
      <c r="U43" s="246" t="str">
        <f>IF(E44,S43-$S$1,"")</f>
        <v/>
      </c>
      <c r="V43" s="253" t="str">
        <f>IF(F44,EOMONTH(DATE(YEAR(F44)+3,MONTH(F44),DAY(F44)-1),0),"")</f>
        <v/>
      </c>
      <c r="W43" s="252" t="str">
        <f t="shared" si="83"/>
        <v/>
      </c>
      <c r="X43" s="246" t="str">
        <f>IF(F44,V43-$S$1,"")</f>
        <v/>
      </c>
      <c r="Y43" s="253" t="str">
        <f>IF(G44,EOMONTH(DATE(YEAR(G44)+3,MONTH(G44),DAY(G44)-1),0),"")</f>
        <v/>
      </c>
      <c r="Z43" s="252" t="str">
        <f t="shared" si="84"/>
        <v/>
      </c>
      <c r="AA43" s="254" t="str">
        <f>IF(G44,Y43-$S$1,"")</f>
        <v/>
      </c>
      <c r="AB43" s="255" t="str">
        <f>IF(H44,EOMONTH(DATE(YEAR(H44)+3,MONTH(H44),DAY(H44)-1),0),"")</f>
        <v/>
      </c>
      <c r="AC43" s="252" t="str">
        <f t="shared" si="85"/>
        <v/>
      </c>
      <c r="AD43" s="256" t="str">
        <f>IF(H44,AB43-$S$1,"")</f>
        <v/>
      </c>
      <c r="AE43" s="251" t="str">
        <f>IF(E44,IF(AND(MONTH(E44)=4,DAY(E44)=1),DATE(YEAR(E44)+18,3,31),IF(MONTH(E44)&lt;=3,DATE(YEAR(E44)+18,3,31),DATE(YEAR(E44)+19,3,31))),"")</f>
        <v/>
      </c>
      <c r="AF43" s="247" t="str">
        <f>IF(E44,AE43-$S$1,"")</f>
        <v/>
      </c>
      <c r="AG43" s="253" t="str">
        <f>IF(F44,IF(AND(MONTH(F44)=4,DAY(F44)=1),DATE(YEAR(F44)+18,3,31),IF(MONTH(F44)&lt;=3,DATE(YEAR(F44)+18,3,31),DATE(YEAR(F44)+19,3,31))),"")</f>
        <v/>
      </c>
      <c r="AH43" s="247" t="str">
        <f>IF(F44,AG43-$S$1,"")</f>
        <v/>
      </c>
      <c r="AI43" s="253" t="str">
        <f>IF(G44,IF(AND(MONTH(G44)=4,DAY(G44)=1),DATE(YEAR(G44)+18,3,31),IF(MONTH(G44)&lt;=3,DATE(YEAR(G44)+18,3,31),DATE(YEAR(G44)+19,3,31))),"")</f>
        <v/>
      </c>
      <c r="AJ43" s="248" t="str">
        <f>IF(G44,AI43-$S$1,"")</f>
        <v/>
      </c>
      <c r="AK43" s="255" t="str">
        <f>IF(H44,IF(AND(MONTH(H44)=4,DAY(H44)=1),DATE(YEAR(H44)+18,3,31),IF(MONTH(H44)&lt;=3,DATE(YEAR(H44)+18,3,31),DATE(YEAR(H44)+19,3,31))),"")</f>
        <v/>
      </c>
      <c r="AL43" s="249" t="str">
        <f>IF(H44,AK43-$S$1,"")</f>
        <v/>
      </c>
      <c r="AM43" s="72"/>
      <c r="AO43" s="72"/>
      <c r="AQ43" s="72"/>
      <c r="AS43" s="72"/>
      <c r="AT43" s="72"/>
      <c r="AU43" s="228" t="str">
        <f t="shared" si="71"/>
        <v/>
      </c>
      <c r="AV43" s="229" t="str">
        <f t="shared" si="72"/>
        <v/>
      </c>
      <c r="AW43" s="229" t="str">
        <f t="shared" si="73"/>
        <v/>
      </c>
      <c r="AX43" s="229" t="str">
        <f t="shared" si="74"/>
        <v/>
      </c>
      <c r="AY43" s="230">
        <f t="shared" si="75"/>
        <v>0</v>
      </c>
      <c r="AZ43" s="228" t="str">
        <f>IF(AF43="","",IF(AF43&gt;=1,1,""))</f>
        <v/>
      </c>
      <c r="BA43" s="229" t="str">
        <f>IF(AH43="","",IF(AH43&gt;=1,1,""))</f>
        <v/>
      </c>
      <c r="BB43" s="229" t="str">
        <f>IF(AJ43="","",IF(AJ43&gt;=1,1,""))</f>
        <v/>
      </c>
      <c r="BC43" s="229" t="str">
        <f>IF(AL43="","",IF(AL43&gt;=1,1,""))</f>
        <v/>
      </c>
      <c r="BD43" s="237">
        <f>SUM(AZ43:BC43)</f>
        <v>0</v>
      </c>
      <c r="BE43" s="236" t="str">
        <f>IF(AZ43="","",AF43+1)</f>
        <v/>
      </c>
      <c r="BF43" s="236" t="str">
        <f>IF(BA43="","",AH43+2)</f>
        <v/>
      </c>
      <c r="BG43" s="236" t="str">
        <f>IF(BB43="","",AJ43+3)</f>
        <v/>
      </c>
      <c r="BH43" s="236" t="str">
        <f>IF(BC43="","",AL43+4)</f>
        <v/>
      </c>
    </row>
    <row r="44" spans="3:60" ht="12" customHeight="1">
      <c r="C44" s="397"/>
      <c r="D44" s="122"/>
      <c r="E44" s="123"/>
      <c r="F44" s="123"/>
      <c r="G44" s="123"/>
      <c r="H44" s="123"/>
      <c r="I44" s="133"/>
      <c r="J44" s="134"/>
      <c r="K44" s="135"/>
      <c r="L44" s="136"/>
      <c r="M44" s="137"/>
      <c r="N44" s="136"/>
      <c r="O44" s="137"/>
      <c r="P44" s="250"/>
      <c r="Q44" s="243"/>
      <c r="R44" s="244"/>
      <c r="S44" s="83" t="str">
        <f>IF(E44,IF(AND(MONTH(E44)=4,DAY(E44)=1),DATE(YEAR(E44)+12,3,31),IF(MONTH(E44)&lt;=3,DATE(YEAR(E44)+12,3,31),DATE(YEAR(E44)+13,3,31))),"")</f>
        <v/>
      </c>
      <c r="T44" s="84" t="str">
        <f t="shared" si="82"/>
        <v/>
      </c>
      <c r="U44" s="85" t="str">
        <f>IF(E44,S44-$S$1,"")</f>
        <v/>
      </c>
      <c r="V44" s="86" t="str">
        <f>IF(F44,IF(AND(MONTH(F44)=4,DAY(F44)=1),DATE(YEAR(F44)+12,3,31),IF(MONTH(F44)&lt;=3,DATE(YEAR(F44)+12,3,31),DATE(YEAR(F44)+13,3,31))),"")</f>
        <v/>
      </c>
      <c r="W44" s="84" t="str">
        <f t="shared" si="83"/>
        <v/>
      </c>
      <c r="X44" s="85" t="str">
        <f>IF(F44,V44-$S$1,"")</f>
        <v/>
      </c>
      <c r="Y44" s="86" t="str">
        <f>IF(G44,IF(AND(MONTH(G44)=4,DAY(G44)=1),DATE(YEAR(G44)+12,3,31),IF(MONTH(G44)&lt;=3,DATE(YEAR(G44)+12,3,31),DATE(YEAR(G44)+13,3,31))),"")</f>
        <v/>
      </c>
      <c r="Z44" s="84" t="str">
        <f t="shared" si="84"/>
        <v/>
      </c>
      <c r="AA44" s="87" t="str">
        <f>IF(G44,Y44-$S$1,"")</f>
        <v/>
      </c>
      <c r="AB44" s="88" t="str">
        <f>IF(H44,IF(AND(MONTH(H44)=4,DAY(H44)=1),DATE(YEAR(H44)+12,3,31),IF(MONTH(H44)&lt;=3,DATE(YEAR(H44)+12,3,31),DATE(YEAR(H44)+13,3,31))),"")</f>
        <v/>
      </c>
      <c r="AC44" s="84" t="str">
        <f t="shared" si="85"/>
        <v/>
      </c>
      <c r="AD44" s="89" t="str">
        <f>IF(H44,AB44-$S$1,"")</f>
        <v/>
      </c>
      <c r="AE44" s="90" t="str">
        <f>IF(E44,DATE(YEAR(S45),4,1),"")</f>
        <v/>
      </c>
      <c r="AF44" s="85" t="str">
        <f>IF(E44,AE44-$S$1,"")</f>
        <v/>
      </c>
      <c r="AG44" s="91" t="str">
        <f>IF(F44,DATE(YEAR(V45),4,1),"")</f>
        <v/>
      </c>
      <c r="AH44" s="85" t="str">
        <f>IF(F44,AG44-$S$1,"")</f>
        <v/>
      </c>
      <c r="AI44" s="91" t="str">
        <f>IF(G44,DATE(YEAR(Y45),4,1),"")</f>
        <v/>
      </c>
      <c r="AJ44" s="87" t="str">
        <f>IF(G44,AI44-$S$1,"")</f>
        <v/>
      </c>
      <c r="AK44" s="90" t="str">
        <f>IF(H44,DATE(YEAR(AB45),4,1),"")</f>
        <v/>
      </c>
      <c r="AL44" s="89" t="str">
        <f>IF(H44,AK44-$S$1,"")</f>
        <v/>
      </c>
      <c r="AM44" s="150" t="str">
        <f>IF(AF44&lt;=0,1,"")</f>
        <v/>
      </c>
      <c r="AO44" s="150" t="str">
        <f>IF(AH44&lt;=0,1,"")</f>
        <v/>
      </c>
      <c r="AQ44" s="150" t="str">
        <f>IF(AJ44&lt;=0,1,"")</f>
        <v/>
      </c>
      <c r="AS44" s="150" t="str">
        <f>IF(AL44&lt;=0,1,"")</f>
        <v/>
      </c>
      <c r="AT44" s="72"/>
      <c r="AU44" s="228" t="str">
        <f t="shared" si="71"/>
        <v/>
      </c>
      <c r="AV44" s="229" t="str">
        <f t="shared" si="72"/>
        <v/>
      </c>
      <c r="AW44" s="229" t="str">
        <f t="shared" si="73"/>
        <v/>
      </c>
      <c r="AX44" s="229" t="str">
        <f t="shared" si="74"/>
        <v/>
      </c>
      <c r="AY44" s="230">
        <f t="shared" si="75"/>
        <v>0</v>
      </c>
      <c r="AZ44" s="299" t="str">
        <f t="shared" ref="AZ44" si="96">IF(OR(AU43=1,AND(AU44=1,BE44&gt;=3)),15000,"")</f>
        <v/>
      </c>
      <c r="BA44" s="299" t="str">
        <f t="shared" ref="BA44" si="97">IF(OR(AV43=1,AND(AV44=1,BF44&gt;=3)),15000,"")</f>
        <v/>
      </c>
      <c r="BB44" s="299" t="str">
        <f>IF(OR(AW43=1,AND(AW44=1,BG44&gt;=3)),15000,"")</f>
        <v/>
      </c>
      <c r="BC44" s="299" t="str">
        <f>IF(OR(AX43=1,AND(AX44=1,BH44&gt;=3)),15000,"")</f>
        <v/>
      </c>
      <c r="BE44" s="238" t="str">
        <f>IF(BE43="","",RANK(BE43,BE43:BH43,1))</f>
        <v/>
      </c>
      <c r="BF44" s="238" t="str">
        <f>IF(BF43="","",RANK(BF43,BE43:BH43,1))</f>
        <v/>
      </c>
      <c r="BG44" s="238" t="str">
        <f>IF(BG43="","",RANK(BG43,BE43:BH43,1))</f>
        <v/>
      </c>
      <c r="BH44" s="238" t="str">
        <f>IF(BH43="","",RANK(BH43,BE43:BH43,1))</f>
        <v/>
      </c>
    </row>
    <row r="45" spans="3:60" ht="12" customHeight="1">
      <c r="C45" s="138">
        <f ca="1">$D$1</f>
        <v>41691</v>
      </c>
      <c r="D45" s="139" t="str">
        <f>IF(D44="","",DATEDIF(D44,$D$1,"y"))&amp;"."&amp;IF(IF(D44="","",DATEDIF(D44,$D$1,"ym"))&lt;10,"0"&amp;IF(D44="","",DATEDIF(D44,$D$1,"ym")),IF(D44="","",DATEDIF(D44,$D$1,"ym")))</f>
        <v>.</v>
      </c>
      <c r="E45" s="140" t="str">
        <f>IF(E44="","",DATEDIF(E44,$D$1,"y"))&amp;"."&amp;IF(IF(E44="","",DATEDIF(E44,$D$1,"ym"))&lt;10,"0"&amp;IF(E44="","",DATEDIF(E44,$D$1,"ym")),IF(E44="","",DATEDIF(E44,$D$1,"ym")))</f>
        <v>.</v>
      </c>
      <c r="F45" s="140" t="str">
        <f>IF(F44="","",DATEDIF(F44,$D$1,"y"))&amp;"."&amp;IF(IF(F44="","",DATEDIF(F44,$D$1,"ym"))&lt;10,"0"&amp;IF(F44="","",DATEDIF(F44,$D$1,"ym")),IF(F44="","",DATEDIF(F44,$D$1,"ym")))</f>
        <v>.</v>
      </c>
      <c r="G45" s="140" t="str">
        <f>IF(G44="","",DATEDIF(G44,$D$1,"y"))&amp;"."&amp;IF(IF(G44="","",DATEDIF(G44,$D$1,"ym"))&lt;10,"0"&amp;IF(G44="","",DATEDIF(G44,$D$1,"ym")),IF(G44="","",DATEDIF(G44,$D$1,"ym")))</f>
        <v>.</v>
      </c>
      <c r="H45" s="140" t="str">
        <f>IF(H44="","",DATEDIF(H44,$D$1,"y"))&amp;"."&amp;IF(IF(H44="","",DATEDIF(H44,$D$1,"ym"))&lt;10,"0"&amp;IF(H44="","",DATEDIF(H44,$D$1,"ym")),IF(H44="","",DATEDIF(H44,$D$1,"ym")))</f>
        <v>.</v>
      </c>
      <c r="I45" s="141"/>
      <c r="J45" s="142"/>
      <c r="K45" s="143"/>
      <c r="L45" s="144"/>
      <c r="M45" s="145"/>
      <c r="N45" s="144"/>
      <c r="O45" s="145"/>
      <c r="P45" s="307"/>
      <c r="Q45" s="305"/>
      <c r="R45" s="245"/>
      <c r="S45" s="155" t="str">
        <f>IF(E44,IF(AND(MONTH(E44)=4,DAY(E44)=1),DATE(YEAR(E44)+15,3,31),IF(MONTH(E44)&lt;=3,DATE(YEAR(E44)+15,3,31),DATE(YEAR(E44)+16,3,31))),"")</f>
        <v/>
      </c>
      <c r="T45" s="156" t="str">
        <f t="shared" si="82"/>
        <v/>
      </c>
      <c r="U45" s="100" t="str">
        <f>IF(E44,S45-$S$1,"")</f>
        <v/>
      </c>
      <c r="V45" s="157" t="str">
        <f>IF(F44,IF(AND(MONTH(F44)=4,DAY(F44)=1),DATE(YEAR(F44)+15,3,31),IF(MONTH(F44)&lt;=3,DATE(YEAR(F44)+15,3,31),DATE(YEAR(F44)+16,3,31))),"")</f>
        <v/>
      </c>
      <c r="W45" s="156" t="str">
        <f t="shared" si="83"/>
        <v/>
      </c>
      <c r="X45" s="100" t="str">
        <f>IF(F44,V45-$S$1,"")</f>
        <v/>
      </c>
      <c r="Y45" s="157" t="str">
        <f>IF(G44,IF(AND(MONTH(G44)=4,DAY(G44)=1),DATE(YEAR(G44)+15,3,31),IF(MONTH(G44)&lt;=3,DATE(YEAR(G44)+15,3,31),DATE(YEAR(G44)+16,3,31))),"")</f>
        <v/>
      </c>
      <c r="Z45" s="156" t="str">
        <f t="shared" si="84"/>
        <v/>
      </c>
      <c r="AA45" s="158" t="str">
        <f>IF(G44,Y45-$S$1,"")</f>
        <v/>
      </c>
      <c r="AB45" s="159" t="str">
        <f>IF(H44,IF(AND(MONTH(H44)=4,DAY(H44)=1),DATE(YEAR(H44)+15,3,31),IF(MONTH(H44)&lt;=3,DATE(YEAR(H44)+15,3,31),DATE(YEAR(H44)+16,3,31))),"")</f>
        <v/>
      </c>
      <c r="AC45" s="156" t="str">
        <f t="shared" si="85"/>
        <v/>
      </c>
      <c r="AD45" s="160" t="str">
        <f>IF(H44,AB45-$S$1,"")</f>
        <v/>
      </c>
      <c r="AE45" s="162" t="str">
        <f>IF(E44,DATE(YEAR(S45)+7,3,31),"")</f>
        <v/>
      </c>
      <c r="AF45" s="100" t="str">
        <f>IF(E44,AE45-$S$1,"")</f>
        <v/>
      </c>
      <c r="AG45" s="161" t="str">
        <f>IF(F44,DATE(YEAR(V45)+7,3,31),"")</f>
        <v/>
      </c>
      <c r="AH45" s="100" t="str">
        <f>IF(F44,AG45-$S$1,"")</f>
        <v/>
      </c>
      <c r="AI45" s="161" t="str">
        <f>IF(G44,DATE(YEAR(Y45)+7,3,31),"")</f>
        <v/>
      </c>
      <c r="AJ45" s="158" t="str">
        <f>IF(G44,AI45-$S$1,"")</f>
        <v/>
      </c>
      <c r="AK45" s="162" t="str">
        <f>IF(H44,DATE(YEAR(AB45)+7,3,31),"")</f>
        <v/>
      </c>
      <c r="AL45" s="160" t="str">
        <f>IF(H44,AK45-$S$1,"")</f>
        <v/>
      </c>
      <c r="AM45" s="150" t="str">
        <f>IF(AF45&lt;=0,1,"")</f>
        <v/>
      </c>
      <c r="AO45" s="150" t="str">
        <f>IF(AH45&lt;=0,1,"")</f>
        <v/>
      </c>
      <c r="AQ45" s="150" t="str">
        <f>IF(AJ45&lt;=0,1,"")</f>
        <v/>
      </c>
      <c r="AS45" s="150" t="str">
        <f>IF(AL45&lt;=0,1,"")</f>
        <v/>
      </c>
      <c r="AT45" s="101">
        <f>SUM(AM44:AS44)-SUM(AM45:AS45)</f>
        <v>0</v>
      </c>
      <c r="AU45" s="228" t="str">
        <f t="shared" si="71"/>
        <v/>
      </c>
      <c r="AV45" s="229" t="str">
        <f t="shared" si="72"/>
        <v/>
      </c>
      <c r="AW45" s="229" t="str">
        <f t="shared" si="73"/>
        <v/>
      </c>
      <c r="AX45" s="229" t="str">
        <f t="shared" si="74"/>
        <v/>
      </c>
      <c r="AY45" s="230">
        <f t="shared" si="75"/>
        <v>0</v>
      </c>
      <c r="AZ45" s="299" t="str">
        <f t="shared" ref="AZ45" si="98">IF(OR(AZ44=15000,AND(AU44="",AU45="")),"",IF(AU45=1,10000,""))</f>
        <v/>
      </c>
      <c r="BA45" s="299" t="str">
        <f t="shared" ref="BA45" si="99">IF(OR(BA44=15000,AND(AV44="",AV45="")),"",IF(AV45=1,10000,""))</f>
        <v/>
      </c>
      <c r="BB45" s="299" t="str">
        <f>IF(OR(BB44=15000,AND(AW44="",AW45="")),"",IF(AW45=1,10000,""))</f>
        <v/>
      </c>
      <c r="BC45" s="299" t="str">
        <f>IF(OR(BC44=15000,AND(AX44="",AX45="")),"",IF(AX45=1,10000,""))</f>
        <v/>
      </c>
      <c r="BE45" s="239"/>
      <c r="BF45" s="239"/>
      <c r="BG45" s="239"/>
      <c r="BH45" s="239"/>
    </row>
    <row r="46" spans="3:60" ht="12" customHeight="1">
      <c r="C46" s="396"/>
      <c r="D46" s="125"/>
      <c r="E46" s="124"/>
      <c r="F46" s="124"/>
      <c r="G46" s="124"/>
      <c r="H46" s="124"/>
      <c r="I46" s="130">
        <f>AT48</f>
        <v>0</v>
      </c>
      <c r="J46" s="127"/>
      <c r="K46" s="131" t="str">
        <f>IF(COUNTA(D46:E46)=0,"",IF(J46="○",SUM(COUNTA(E46)*11000,COUNTA(F46:H46)*6500,I46*5000),IF(D46="",SUM(COUNTA(E46)*6500,COUNTA(F46:H46)*6500,I46*5000),(COUNTA(D46)*13000+COUNTA(E46:H46)*6500+I46*5000))))</f>
        <v/>
      </c>
      <c r="L46" s="304"/>
      <c r="M46" s="146" t="str">
        <f>IF(L46="","",IF(AND(L46=1,$D$1&gt;=41730),0,IF(AND(L46=1,$D$1&gt;=41365),1000,IF(L46&lt;=12000,"",IF(L46&gt;55000,27000,IF(L46&gt;23000,ROUNDDOWN((L46-23000)/2+11000,-2),ROUNDDOWN(L46-12000,-2)))))))</f>
        <v/>
      </c>
      <c r="N46" s="59"/>
      <c r="O46" s="146" t="str">
        <f>IF(N46="","",VLOOKUP(N46,リスト!$P$42:$R$70,3))</f>
        <v/>
      </c>
      <c r="P46" s="240" t="str">
        <f t="shared" ref="P46" si="100">IF(COUNTA(E46:H46)&gt;0,AY48,"")</f>
        <v/>
      </c>
      <c r="Q46" s="241">
        <f t="shared" ref="Q46" si="101">IF(P48=1,P46*5000,SUM(AZ47:BC48))</f>
        <v>0</v>
      </c>
      <c r="R46" s="242"/>
      <c r="S46" s="251" t="str">
        <f>IF(E47,EOMONTH(DATE(YEAR(E47)+3,MONTH(E47),DAY(E47)-1),0),"")</f>
        <v/>
      </c>
      <c r="T46" s="252" t="str">
        <f t="shared" si="82"/>
        <v/>
      </c>
      <c r="U46" s="246" t="str">
        <f>IF(E47,S46-$S$1,"")</f>
        <v/>
      </c>
      <c r="V46" s="253" t="str">
        <f>IF(F47,EOMONTH(DATE(YEAR(F47)+3,MONTH(F47),DAY(F47)-1),0),"")</f>
        <v/>
      </c>
      <c r="W46" s="252" t="str">
        <f t="shared" si="83"/>
        <v/>
      </c>
      <c r="X46" s="246" t="str">
        <f>IF(F47,V46-$S$1,"")</f>
        <v/>
      </c>
      <c r="Y46" s="253" t="str">
        <f>IF(G47,EOMONTH(DATE(YEAR(G47)+3,MONTH(G47),DAY(G47)-1),0),"")</f>
        <v/>
      </c>
      <c r="Z46" s="252" t="str">
        <f t="shared" si="84"/>
        <v/>
      </c>
      <c r="AA46" s="254" t="str">
        <f>IF(G47,Y46-$S$1,"")</f>
        <v/>
      </c>
      <c r="AB46" s="255" t="str">
        <f>IF(H47,EOMONTH(DATE(YEAR(H47)+3,MONTH(H47),DAY(H47)-1),0),"")</f>
        <v/>
      </c>
      <c r="AC46" s="252" t="str">
        <f t="shared" si="85"/>
        <v/>
      </c>
      <c r="AD46" s="256" t="str">
        <f>IF(H47,AB46-$S$1,"")</f>
        <v/>
      </c>
      <c r="AE46" s="251" t="str">
        <f>IF(E47,IF(AND(MONTH(E47)=4,DAY(E47)=1),DATE(YEAR(E47)+18,3,31),IF(MONTH(E47)&lt;=3,DATE(YEAR(E47)+18,3,31),DATE(YEAR(E47)+19,3,31))),"")</f>
        <v/>
      </c>
      <c r="AF46" s="247" t="str">
        <f>IF(E47,AE46-$S$1,"")</f>
        <v/>
      </c>
      <c r="AG46" s="253" t="str">
        <f>IF(F47,IF(AND(MONTH(F47)=4,DAY(F47)=1),DATE(YEAR(F47)+18,3,31),IF(MONTH(F47)&lt;=3,DATE(YEAR(F47)+18,3,31),DATE(YEAR(F47)+19,3,31))),"")</f>
        <v/>
      </c>
      <c r="AH46" s="247" t="str">
        <f>IF(F47,AG46-$S$1,"")</f>
        <v/>
      </c>
      <c r="AI46" s="253" t="str">
        <f>IF(G47,IF(AND(MONTH(G47)=4,DAY(G47)=1),DATE(YEAR(G47)+18,3,31),IF(MONTH(G47)&lt;=3,DATE(YEAR(G47)+18,3,31),DATE(YEAR(G47)+19,3,31))),"")</f>
        <v/>
      </c>
      <c r="AJ46" s="248" t="str">
        <f>IF(G47,AI46-$S$1,"")</f>
        <v/>
      </c>
      <c r="AK46" s="255" t="str">
        <f>IF(H47,IF(AND(MONTH(H47)=4,DAY(H47)=1),DATE(YEAR(H47)+18,3,31),IF(MONTH(H47)&lt;=3,DATE(YEAR(H47)+18,3,31),DATE(YEAR(H47)+19,3,31))),"")</f>
        <v/>
      </c>
      <c r="AL46" s="249" t="str">
        <f>IF(H47,AK46-$S$1,"")</f>
        <v/>
      </c>
      <c r="AM46" s="72"/>
      <c r="AO46" s="72"/>
      <c r="AQ46" s="72"/>
      <c r="AS46" s="72"/>
      <c r="AT46" s="72"/>
      <c r="AU46" s="228" t="str">
        <f t="shared" si="71"/>
        <v/>
      </c>
      <c r="AV46" s="229" t="str">
        <f t="shared" si="72"/>
        <v/>
      </c>
      <c r="AW46" s="229" t="str">
        <f t="shared" si="73"/>
        <v/>
      </c>
      <c r="AX46" s="229" t="str">
        <f t="shared" si="74"/>
        <v/>
      </c>
      <c r="AY46" s="230">
        <f t="shared" si="75"/>
        <v>0</v>
      </c>
      <c r="AZ46" s="228" t="str">
        <f>IF(AF46="","",IF(AF46&gt;=1,1,""))</f>
        <v/>
      </c>
      <c r="BA46" s="229" t="str">
        <f>IF(AH46="","",IF(AH46&gt;=1,1,""))</f>
        <v/>
      </c>
      <c r="BB46" s="229" t="str">
        <f>IF(AJ46="","",IF(AJ46&gt;=1,1,""))</f>
        <v/>
      </c>
      <c r="BC46" s="229" t="str">
        <f>IF(AL46="","",IF(AL46&gt;=1,1,""))</f>
        <v/>
      </c>
      <c r="BD46" s="237">
        <f>SUM(AZ46:BC46)</f>
        <v>0</v>
      </c>
      <c r="BE46" s="236" t="str">
        <f>IF(AZ46="","",AF46+1)</f>
        <v/>
      </c>
      <c r="BF46" s="236" t="str">
        <f>IF(BA46="","",AH46+2)</f>
        <v/>
      </c>
      <c r="BG46" s="236" t="str">
        <f>IF(BB46="","",AJ46+3)</f>
        <v/>
      </c>
      <c r="BH46" s="236" t="str">
        <f>IF(BC46="","",AL46+4)</f>
        <v/>
      </c>
    </row>
    <row r="47" spans="3:60" ht="12" customHeight="1">
      <c r="C47" s="397"/>
      <c r="D47" s="122"/>
      <c r="E47" s="123"/>
      <c r="F47" s="123"/>
      <c r="G47" s="123"/>
      <c r="H47" s="123"/>
      <c r="I47" s="133"/>
      <c r="J47" s="134"/>
      <c r="K47" s="135"/>
      <c r="L47" s="136"/>
      <c r="M47" s="137"/>
      <c r="N47" s="136"/>
      <c r="O47" s="137"/>
      <c r="P47" s="250"/>
      <c r="Q47" s="243"/>
      <c r="R47" s="244"/>
      <c r="S47" s="83" t="str">
        <f>IF(E47,IF(AND(MONTH(E47)=4,DAY(E47)=1),DATE(YEAR(E47)+12,3,31),IF(MONTH(E47)&lt;=3,DATE(YEAR(E47)+12,3,31),DATE(YEAR(E47)+13,3,31))),"")</f>
        <v/>
      </c>
      <c r="T47" s="84" t="str">
        <f t="shared" si="82"/>
        <v/>
      </c>
      <c r="U47" s="85" t="str">
        <f>IF(E47,S47-$S$1,"")</f>
        <v/>
      </c>
      <c r="V47" s="86" t="str">
        <f>IF(F47,IF(AND(MONTH(F47)=4,DAY(F47)=1),DATE(YEAR(F47)+12,3,31),IF(MONTH(F47)&lt;=3,DATE(YEAR(F47)+12,3,31),DATE(YEAR(F47)+13,3,31))),"")</f>
        <v/>
      </c>
      <c r="W47" s="84" t="str">
        <f t="shared" si="83"/>
        <v/>
      </c>
      <c r="X47" s="85" t="str">
        <f>IF(F47,V47-$S$1,"")</f>
        <v/>
      </c>
      <c r="Y47" s="86" t="str">
        <f>IF(G47,IF(AND(MONTH(G47)=4,DAY(G47)=1),DATE(YEAR(G47)+12,3,31),IF(MONTH(G47)&lt;=3,DATE(YEAR(G47)+12,3,31),DATE(YEAR(G47)+13,3,31))),"")</f>
        <v/>
      </c>
      <c r="Z47" s="84" t="str">
        <f t="shared" si="84"/>
        <v/>
      </c>
      <c r="AA47" s="87" t="str">
        <f>IF(G47,Y47-$S$1,"")</f>
        <v/>
      </c>
      <c r="AB47" s="88" t="str">
        <f>IF(H47,IF(AND(MONTH(H47)=4,DAY(H47)=1),DATE(YEAR(H47)+12,3,31),IF(MONTH(H47)&lt;=3,DATE(YEAR(H47)+12,3,31),DATE(YEAR(H47)+13,3,31))),"")</f>
        <v/>
      </c>
      <c r="AC47" s="84" t="str">
        <f t="shared" si="85"/>
        <v/>
      </c>
      <c r="AD47" s="89" t="str">
        <f>IF(H47,AB47-$S$1,"")</f>
        <v/>
      </c>
      <c r="AE47" s="90" t="str">
        <f>IF(E47,DATE(YEAR(S48),4,1),"")</f>
        <v/>
      </c>
      <c r="AF47" s="85" t="str">
        <f>IF(E47,AE47-$S$1,"")</f>
        <v/>
      </c>
      <c r="AG47" s="91" t="str">
        <f>IF(F47,DATE(YEAR(V48),4,1),"")</f>
        <v/>
      </c>
      <c r="AH47" s="85" t="str">
        <f>IF(F47,AG47-$S$1,"")</f>
        <v/>
      </c>
      <c r="AI47" s="91" t="str">
        <f>IF(G47,DATE(YEAR(Y48),4,1),"")</f>
        <v/>
      </c>
      <c r="AJ47" s="87" t="str">
        <f>IF(G47,AI47-$S$1,"")</f>
        <v/>
      </c>
      <c r="AK47" s="90" t="str">
        <f>IF(H47,DATE(YEAR(AB48),4,1),"")</f>
        <v/>
      </c>
      <c r="AL47" s="89" t="str">
        <f>IF(H47,AK47-$S$1,"")</f>
        <v/>
      </c>
      <c r="AM47" s="150" t="str">
        <f>IF(AF47&lt;=0,1,"")</f>
        <v/>
      </c>
      <c r="AO47" s="150" t="str">
        <f>IF(AH47&lt;=0,1,"")</f>
        <v/>
      </c>
      <c r="AQ47" s="150" t="str">
        <f>IF(AJ47&lt;=0,1,"")</f>
        <v/>
      </c>
      <c r="AS47" s="150" t="str">
        <f>IF(AL47&lt;=0,1,"")</f>
        <v/>
      </c>
      <c r="AT47" s="72"/>
      <c r="AU47" s="228" t="str">
        <f t="shared" si="71"/>
        <v/>
      </c>
      <c r="AV47" s="229" t="str">
        <f t="shared" si="72"/>
        <v/>
      </c>
      <c r="AW47" s="229" t="str">
        <f t="shared" si="73"/>
        <v/>
      </c>
      <c r="AX47" s="229" t="str">
        <f t="shared" si="74"/>
        <v/>
      </c>
      <c r="AY47" s="230">
        <f t="shared" si="75"/>
        <v>0</v>
      </c>
      <c r="AZ47" s="299" t="str">
        <f t="shared" ref="AZ47" si="102">IF(OR(AU46=1,AND(AU47=1,BE47&gt;=3)),15000,"")</f>
        <v/>
      </c>
      <c r="BA47" s="299" t="str">
        <f t="shared" ref="BA47" si="103">IF(OR(AV46=1,AND(AV47=1,BF47&gt;=3)),15000,"")</f>
        <v/>
      </c>
      <c r="BB47" s="299" t="str">
        <f>IF(OR(AW46=1,AND(AW47=1,BG47&gt;=3)),15000,"")</f>
        <v/>
      </c>
      <c r="BC47" s="299" t="str">
        <f>IF(OR(AX46=1,AND(AX47=1,BH47&gt;=3)),15000,"")</f>
        <v/>
      </c>
      <c r="BE47" s="238" t="str">
        <f>IF(BE46="","",RANK(BE46,BE46:BH46,1))</f>
        <v/>
      </c>
      <c r="BF47" s="238" t="str">
        <f>IF(BF46="","",RANK(BF46,BE46:BH46,1))</f>
        <v/>
      </c>
      <c r="BG47" s="238" t="str">
        <f>IF(BG46="","",RANK(BG46,BE46:BH46,1))</f>
        <v/>
      </c>
      <c r="BH47" s="238" t="str">
        <f>IF(BH46="","",RANK(BH46,BE46:BH46,1))</f>
        <v/>
      </c>
    </row>
    <row r="48" spans="3:60" ht="12" customHeight="1">
      <c r="C48" s="138">
        <f ca="1">$D$1</f>
        <v>41691</v>
      </c>
      <c r="D48" s="139" t="str">
        <f>IF(D47="","",DATEDIF(D47,$D$1,"y"))&amp;"."&amp;IF(IF(D47="","",DATEDIF(D47,$D$1,"ym"))&lt;10,"0"&amp;IF(D47="","",DATEDIF(D47,$D$1,"ym")),IF(D47="","",DATEDIF(D47,$D$1,"ym")))</f>
        <v>.</v>
      </c>
      <c r="E48" s="140" t="str">
        <f>IF(E47="","",DATEDIF(E47,$D$1,"y"))&amp;"."&amp;IF(IF(E47="","",DATEDIF(E47,$D$1,"ym"))&lt;10,"0"&amp;IF(E47="","",DATEDIF(E47,$D$1,"ym")),IF(E47="","",DATEDIF(E47,$D$1,"ym")))</f>
        <v>.</v>
      </c>
      <c r="F48" s="140" t="str">
        <f>IF(F47="","",DATEDIF(F47,$D$1,"y"))&amp;"."&amp;IF(IF(F47="","",DATEDIF(F47,$D$1,"ym"))&lt;10,"0"&amp;IF(F47="","",DATEDIF(F47,$D$1,"ym")),IF(F47="","",DATEDIF(F47,$D$1,"ym")))</f>
        <v>.</v>
      </c>
      <c r="G48" s="140" t="str">
        <f>IF(G47="","",DATEDIF(G47,$D$1,"y"))&amp;"."&amp;IF(IF(G47="","",DATEDIF(G47,$D$1,"ym"))&lt;10,"0"&amp;IF(G47="","",DATEDIF(G47,$D$1,"ym")),IF(G47="","",DATEDIF(G47,$D$1,"ym")))</f>
        <v>.</v>
      </c>
      <c r="H48" s="140" t="str">
        <f>IF(H47="","",DATEDIF(H47,$D$1,"y"))&amp;"."&amp;IF(IF(H47="","",DATEDIF(H47,$D$1,"ym"))&lt;10,"0"&amp;IF(H47="","",DATEDIF(H47,$D$1,"ym")),IF(H47="","",DATEDIF(H47,$D$1,"ym")))</f>
        <v>.</v>
      </c>
      <c r="I48" s="141"/>
      <c r="J48" s="142"/>
      <c r="K48" s="143"/>
      <c r="L48" s="144"/>
      <c r="M48" s="145"/>
      <c r="N48" s="144"/>
      <c r="O48" s="145"/>
      <c r="P48" s="307"/>
      <c r="Q48" s="305"/>
      <c r="R48" s="245"/>
      <c r="S48" s="155" t="str">
        <f>IF(E47,IF(AND(MONTH(E47)=4,DAY(E47)=1),DATE(YEAR(E47)+15,3,31),IF(MONTH(E47)&lt;=3,DATE(YEAR(E47)+15,3,31),DATE(YEAR(E47)+16,3,31))),"")</f>
        <v/>
      </c>
      <c r="T48" s="156" t="str">
        <f t="shared" si="82"/>
        <v/>
      </c>
      <c r="U48" s="100" t="str">
        <f>IF(E47,S48-$S$1,"")</f>
        <v/>
      </c>
      <c r="V48" s="157" t="str">
        <f>IF(F47,IF(AND(MONTH(F47)=4,DAY(F47)=1),DATE(YEAR(F47)+15,3,31),IF(MONTH(F47)&lt;=3,DATE(YEAR(F47)+15,3,31),DATE(YEAR(F47)+16,3,31))),"")</f>
        <v/>
      </c>
      <c r="W48" s="156" t="str">
        <f t="shared" si="83"/>
        <v/>
      </c>
      <c r="X48" s="100" t="str">
        <f>IF(F47,V48-$S$1,"")</f>
        <v/>
      </c>
      <c r="Y48" s="157" t="str">
        <f>IF(G47,IF(AND(MONTH(G47)=4,DAY(G47)=1),DATE(YEAR(G47)+15,3,31),IF(MONTH(G47)&lt;=3,DATE(YEAR(G47)+15,3,31),DATE(YEAR(G47)+16,3,31))),"")</f>
        <v/>
      </c>
      <c r="Z48" s="156" t="str">
        <f t="shared" si="84"/>
        <v/>
      </c>
      <c r="AA48" s="158" t="str">
        <f>IF(G47,Y48-$S$1,"")</f>
        <v/>
      </c>
      <c r="AB48" s="159" t="str">
        <f>IF(H47,IF(AND(MONTH(H47)=4,DAY(H47)=1),DATE(YEAR(H47)+15,3,31),IF(MONTH(H47)&lt;=3,DATE(YEAR(H47)+15,3,31),DATE(YEAR(H47)+16,3,31))),"")</f>
        <v/>
      </c>
      <c r="AC48" s="156" t="str">
        <f t="shared" si="85"/>
        <v/>
      </c>
      <c r="AD48" s="160" t="str">
        <f>IF(H47,AB48-$S$1,"")</f>
        <v/>
      </c>
      <c r="AE48" s="162" t="str">
        <f>IF(E47,DATE(YEAR(S48)+7,3,31),"")</f>
        <v/>
      </c>
      <c r="AF48" s="100" t="str">
        <f>IF(E47,AE48-$S$1,"")</f>
        <v/>
      </c>
      <c r="AG48" s="161" t="str">
        <f>IF(F47,DATE(YEAR(V48)+7,3,31),"")</f>
        <v/>
      </c>
      <c r="AH48" s="100" t="str">
        <f>IF(F47,AG48-$S$1,"")</f>
        <v/>
      </c>
      <c r="AI48" s="161" t="str">
        <f>IF(G47,DATE(YEAR(Y48)+7,3,31),"")</f>
        <v/>
      </c>
      <c r="AJ48" s="158" t="str">
        <f>IF(G47,AI48-$S$1,"")</f>
        <v/>
      </c>
      <c r="AK48" s="162" t="str">
        <f>IF(H47,DATE(YEAR(AB48)+7,3,31),"")</f>
        <v/>
      </c>
      <c r="AL48" s="160" t="str">
        <f>IF(H47,AK48-$S$1,"")</f>
        <v/>
      </c>
      <c r="AM48" s="150" t="str">
        <f>IF(AF48&lt;=0,1,"")</f>
        <v/>
      </c>
      <c r="AO48" s="150" t="str">
        <f>IF(AH48&lt;=0,1,"")</f>
        <v/>
      </c>
      <c r="AQ48" s="150" t="str">
        <f>IF(AJ48&lt;=0,1,"")</f>
        <v/>
      </c>
      <c r="AS48" s="150" t="str">
        <f>IF(AL48&lt;=0,1,"")</f>
        <v/>
      </c>
      <c r="AT48" s="101">
        <f>SUM(AM47:AS47)-SUM(AM48:AS48)</f>
        <v>0</v>
      </c>
      <c r="AU48" s="228" t="str">
        <f t="shared" si="71"/>
        <v/>
      </c>
      <c r="AV48" s="229" t="str">
        <f t="shared" si="72"/>
        <v/>
      </c>
      <c r="AW48" s="229" t="str">
        <f t="shared" si="73"/>
        <v/>
      </c>
      <c r="AX48" s="229" t="str">
        <f t="shared" si="74"/>
        <v/>
      </c>
      <c r="AY48" s="230">
        <f t="shared" si="75"/>
        <v>0</v>
      </c>
      <c r="AZ48" s="299" t="str">
        <f t="shared" ref="AZ48" si="104">IF(OR(AZ47=15000,AND(AU47="",AU48="")),"",IF(AU48=1,10000,""))</f>
        <v/>
      </c>
      <c r="BA48" s="299" t="str">
        <f t="shared" ref="BA48" si="105">IF(OR(BA47=15000,AND(AV47="",AV48="")),"",IF(AV48=1,10000,""))</f>
        <v/>
      </c>
      <c r="BB48" s="299" t="str">
        <f>IF(OR(BB47=15000,AND(AW47="",AW48="")),"",IF(AW48=1,10000,""))</f>
        <v/>
      </c>
      <c r="BC48" s="299" t="str">
        <f>IF(OR(BC47=15000,AND(AX47="",AX48="")),"",IF(AX48=1,10000,""))</f>
        <v/>
      </c>
      <c r="BE48" s="239"/>
      <c r="BF48" s="239"/>
      <c r="BG48" s="239"/>
      <c r="BH48" s="239"/>
    </row>
    <row r="49" spans="3:60" ht="12" customHeight="1">
      <c r="C49" s="398"/>
      <c r="D49" s="125"/>
      <c r="E49" s="125"/>
      <c r="F49" s="124"/>
      <c r="G49" s="126"/>
      <c r="H49" s="124"/>
      <c r="I49" s="77">
        <f>AT51</f>
        <v>0</v>
      </c>
      <c r="J49" s="127"/>
      <c r="K49" s="131" t="str">
        <f>IF(COUNTA(D49:E49)=0,"",IF(J49="○",SUM(COUNTA(E49)*11000,COUNTA(F49:H49)*6500,I49*5000),IF(D49="",SUM(COUNTA(E49)*6500,COUNTA(F49:H49)*6500,I49*5000),(COUNTA(D49)*13000+COUNTA(E49:H49)*6500+I49*5000))))</f>
        <v/>
      </c>
      <c r="L49" s="58"/>
      <c r="M49" s="146" t="str">
        <f>IF(L49="","",IF(AND(L49=1,$D$1&gt;=41730),0,IF(AND(L49=1,$D$1&gt;=41365),1000,IF(L49&lt;=12000,"",IF(L49&gt;55000,27000,IF(L49&gt;23000,ROUNDDOWN((L49-23000)/2+11000,-2),ROUNDDOWN(L49-12000,-2)))))))</f>
        <v/>
      </c>
      <c r="N49" s="59"/>
      <c r="O49" s="146" t="str">
        <f>IF(N49="","",VLOOKUP(N49,リスト!$P$42:$R$70,3))</f>
        <v/>
      </c>
      <c r="P49" s="240" t="str">
        <f t="shared" ref="P49" si="106">IF(COUNTA(E49:H49)&gt;0,AY51,"")</f>
        <v/>
      </c>
      <c r="Q49" s="241">
        <f t="shared" ref="Q49" si="107">IF(P51=1,P49*5000,SUM(AZ50:BC51))</f>
        <v>0</v>
      </c>
      <c r="R49" s="242"/>
      <c r="S49" s="251" t="str">
        <f>IF(E50,EOMONTH(DATE(YEAR(E50)+3,MONTH(E50),DAY(E50)-1),0),"")</f>
        <v/>
      </c>
      <c r="T49" s="252" t="str">
        <f t="shared" si="82"/>
        <v/>
      </c>
      <c r="U49" s="246" t="str">
        <f>IF(E50,S49-$S$1,"")</f>
        <v/>
      </c>
      <c r="V49" s="253" t="str">
        <f>IF(F50,EOMONTH(DATE(YEAR(F50)+3,MONTH(F50),DAY(F50)-1),0),"")</f>
        <v/>
      </c>
      <c r="W49" s="252" t="str">
        <f t="shared" si="83"/>
        <v/>
      </c>
      <c r="X49" s="246" t="str">
        <f>IF(F50,V49-$S$1,"")</f>
        <v/>
      </c>
      <c r="Y49" s="253" t="str">
        <f>IF(G50,EOMONTH(DATE(YEAR(G50)+3,MONTH(G50),DAY(G50)-1),0),"")</f>
        <v/>
      </c>
      <c r="Z49" s="252" t="str">
        <f t="shared" si="84"/>
        <v/>
      </c>
      <c r="AA49" s="254" t="str">
        <f>IF(G50,Y49-$S$1,"")</f>
        <v/>
      </c>
      <c r="AB49" s="255" t="str">
        <f>IF(H50,EOMONTH(DATE(YEAR(H50)+3,MONTH(H50),DAY(H50)-1),0),"")</f>
        <v/>
      </c>
      <c r="AC49" s="252" t="str">
        <f t="shared" si="85"/>
        <v/>
      </c>
      <c r="AD49" s="256" t="str">
        <f>IF(H50,AB49-$S$1,"")</f>
        <v/>
      </c>
      <c r="AE49" s="251" t="str">
        <f>IF(E50,IF(AND(MONTH(E50)=4,DAY(E50)=1),DATE(YEAR(E50)+18,3,31),IF(MONTH(E50)&lt;=3,DATE(YEAR(E50)+18,3,31),DATE(YEAR(E50)+19,3,31))),"")</f>
        <v/>
      </c>
      <c r="AF49" s="247" t="str">
        <f>IF(E50,AE49-$S$1,"")</f>
        <v/>
      </c>
      <c r="AG49" s="253" t="str">
        <f>IF(F50,IF(AND(MONTH(F50)=4,DAY(F50)=1),DATE(YEAR(F50)+18,3,31),IF(MONTH(F50)&lt;=3,DATE(YEAR(F50)+18,3,31),DATE(YEAR(F50)+19,3,31))),"")</f>
        <v/>
      </c>
      <c r="AH49" s="247" t="str">
        <f>IF(F50,AG49-$S$1,"")</f>
        <v/>
      </c>
      <c r="AI49" s="253" t="str">
        <f>IF(G50,IF(AND(MONTH(G50)=4,DAY(G50)=1),DATE(YEAR(G50)+18,3,31),IF(MONTH(G50)&lt;=3,DATE(YEAR(G50)+18,3,31),DATE(YEAR(G50)+19,3,31))),"")</f>
        <v/>
      </c>
      <c r="AJ49" s="248" t="str">
        <f>IF(G50,AI49-$S$1,"")</f>
        <v/>
      </c>
      <c r="AK49" s="255" t="str">
        <f>IF(H50,IF(AND(MONTH(H50)=4,DAY(H50)=1),DATE(YEAR(H50)+18,3,31),IF(MONTH(H50)&lt;=3,DATE(YEAR(H50)+18,3,31),DATE(YEAR(H50)+19,3,31))),"")</f>
        <v/>
      </c>
      <c r="AL49" s="249" t="str">
        <f>IF(H50,AK49-$S$1,"")</f>
        <v/>
      </c>
      <c r="AM49" s="72"/>
      <c r="AO49" s="72"/>
      <c r="AQ49" s="72"/>
      <c r="AS49" s="72"/>
      <c r="AT49" s="72"/>
      <c r="AU49" s="228" t="str">
        <f t="shared" si="71"/>
        <v/>
      </c>
      <c r="AV49" s="229" t="str">
        <f t="shared" si="72"/>
        <v/>
      </c>
      <c r="AW49" s="229" t="str">
        <f t="shared" si="73"/>
        <v/>
      </c>
      <c r="AX49" s="229" t="str">
        <f t="shared" si="74"/>
        <v/>
      </c>
      <c r="AY49" s="230">
        <f t="shared" si="75"/>
        <v>0</v>
      </c>
      <c r="AZ49" s="228" t="str">
        <f>IF(AF49="","",IF(AF49&gt;=1,1,""))</f>
        <v/>
      </c>
      <c r="BA49" s="229" t="str">
        <f>IF(AH49="","",IF(AH49&gt;=1,1,""))</f>
        <v/>
      </c>
      <c r="BB49" s="229" t="str">
        <f>IF(AJ49="","",IF(AJ49&gt;=1,1,""))</f>
        <v/>
      </c>
      <c r="BC49" s="229" t="str">
        <f>IF(AL49="","",IF(AL49&gt;=1,1,""))</f>
        <v/>
      </c>
      <c r="BD49" s="237">
        <f>SUM(AZ49:BC49)</f>
        <v>0</v>
      </c>
      <c r="BE49" s="236" t="str">
        <f>IF(AZ49="","",AF49+1)</f>
        <v/>
      </c>
      <c r="BF49" s="236" t="str">
        <f>IF(BA49="","",AH49+2)</f>
        <v/>
      </c>
      <c r="BG49" s="236" t="str">
        <f>IF(BB49="","",AJ49+3)</f>
        <v/>
      </c>
      <c r="BH49" s="236" t="str">
        <f>IF(BC49="","",AL49+4)</f>
        <v/>
      </c>
    </row>
    <row r="50" spans="3:60" ht="12" customHeight="1">
      <c r="C50" s="397"/>
      <c r="D50" s="122"/>
      <c r="E50" s="123"/>
      <c r="F50" s="123"/>
      <c r="G50" s="123"/>
      <c r="H50" s="123"/>
      <c r="I50" s="78"/>
      <c r="J50" s="79"/>
      <c r="K50" s="80"/>
      <c r="L50" s="81"/>
      <c r="M50" s="82"/>
      <c r="N50" s="81"/>
      <c r="O50" s="82"/>
      <c r="P50" s="250"/>
      <c r="Q50" s="243"/>
      <c r="R50" s="244"/>
      <c r="S50" s="83" t="str">
        <f>IF(E50,IF(AND(MONTH(E50)=4,DAY(E50)=1),DATE(YEAR(E50)+12,3,31),IF(MONTH(E50)&lt;=3,DATE(YEAR(E50)+12,3,31),DATE(YEAR(E50)+13,3,31))),"")</f>
        <v/>
      </c>
      <c r="T50" s="84" t="str">
        <f t="shared" si="82"/>
        <v/>
      </c>
      <c r="U50" s="85" t="str">
        <f>IF(E50,S50-$S$1,"")</f>
        <v/>
      </c>
      <c r="V50" s="86" t="str">
        <f>IF(F50,IF(AND(MONTH(F50)=4,DAY(F50)=1),DATE(YEAR(F50)+12,3,31),IF(MONTH(F50)&lt;=3,DATE(YEAR(F50)+12,3,31),DATE(YEAR(F50)+13,3,31))),"")</f>
        <v/>
      </c>
      <c r="W50" s="84" t="str">
        <f t="shared" si="83"/>
        <v/>
      </c>
      <c r="X50" s="85" t="str">
        <f>IF(F50,V50-$S$1,"")</f>
        <v/>
      </c>
      <c r="Y50" s="86" t="str">
        <f>IF(G50,IF(AND(MONTH(G50)=4,DAY(G50)=1),DATE(YEAR(G50)+12,3,31),IF(MONTH(G50)&lt;=3,DATE(YEAR(G50)+12,3,31),DATE(YEAR(G50)+13,3,31))),"")</f>
        <v/>
      </c>
      <c r="Z50" s="84" t="str">
        <f t="shared" si="84"/>
        <v/>
      </c>
      <c r="AA50" s="87" t="str">
        <f>IF(G50,Y50-$S$1,"")</f>
        <v/>
      </c>
      <c r="AB50" s="88" t="str">
        <f>IF(H50,IF(AND(MONTH(H50)=4,DAY(H50)=1),DATE(YEAR(H50)+12,3,31),IF(MONTH(H50)&lt;=3,DATE(YEAR(H50)+12,3,31),DATE(YEAR(H50)+13,3,31))),"")</f>
        <v/>
      </c>
      <c r="AC50" s="84" t="str">
        <f t="shared" si="85"/>
        <v/>
      </c>
      <c r="AD50" s="89" t="str">
        <f>IF(H50,AB50-$S$1,"")</f>
        <v/>
      </c>
      <c r="AE50" s="90" t="str">
        <f>IF(E50,DATE(YEAR(S51),4,1),"")</f>
        <v/>
      </c>
      <c r="AF50" s="85" t="str">
        <f>IF(E50,AE50-$S$1,"")</f>
        <v/>
      </c>
      <c r="AG50" s="91" t="str">
        <f>IF(F50,DATE(YEAR(V51),4,1),"")</f>
        <v/>
      </c>
      <c r="AH50" s="85" t="str">
        <f>IF(F50,AG50-$S$1,"")</f>
        <v/>
      </c>
      <c r="AI50" s="91" t="str">
        <f>IF(G50,DATE(YEAR(Y51),4,1),"")</f>
        <v/>
      </c>
      <c r="AJ50" s="87" t="str">
        <f>IF(G50,AI50-$S$1,"")</f>
        <v/>
      </c>
      <c r="AK50" s="90" t="str">
        <f>IF(H50,DATE(YEAR(AB51),4,1),"")</f>
        <v/>
      </c>
      <c r="AL50" s="89" t="str">
        <f>IF(H50,AK50-$S$1,"")</f>
        <v/>
      </c>
      <c r="AM50" s="150" t="str">
        <f>IF(AF50&lt;=0,1,"")</f>
        <v/>
      </c>
      <c r="AO50" s="150" t="str">
        <f>IF(AH50&lt;=0,1,"")</f>
        <v/>
      </c>
      <c r="AQ50" s="150" t="str">
        <f>IF(AJ50&lt;=0,1,"")</f>
        <v/>
      </c>
      <c r="AS50" s="150" t="str">
        <f>IF(AL50&lt;=0,1,"")</f>
        <v/>
      </c>
      <c r="AT50" s="72"/>
      <c r="AU50" s="228" t="str">
        <f t="shared" si="71"/>
        <v/>
      </c>
      <c r="AV50" s="229" t="str">
        <f t="shared" si="72"/>
        <v/>
      </c>
      <c r="AW50" s="229" t="str">
        <f t="shared" si="73"/>
        <v/>
      </c>
      <c r="AX50" s="229" t="str">
        <f t="shared" si="74"/>
        <v/>
      </c>
      <c r="AY50" s="230">
        <f t="shared" si="75"/>
        <v>0</v>
      </c>
      <c r="AZ50" s="299" t="str">
        <f t="shared" ref="AZ50" si="108">IF(OR(AU49=1,AND(AU50=1,BE50&gt;=3)),15000,"")</f>
        <v/>
      </c>
      <c r="BA50" s="299" t="str">
        <f t="shared" ref="BA50" si="109">IF(OR(AV49=1,AND(AV50=1,BF50&gt;=3)),15000,"")</f>
        <v/>
      </c>
      <c r="BB50" s="299" t="str">
        <f>IF(OR(AW49=1,AND(AW50=1,BG50&gt;=3)),15000,"")</f>
        <v/>
      </c>
      <c r="BC50" s="299" t="str">
        <f>IF(OR(AX49=1,AND(AX50=1,BH50&gt;=3)),15000,"")</f>
        <v/>
      </c>
      <c r="BE50" s="238" t="str">
        <f>IF(BE49="","",RANK(BE49,BE49:BH49,1))</f>
        <v/>
      </c>
      <c r="BF50" s="238" t="str">
        <f>IF(BF49="","",RANK(BF49,BE49:BH49,1))</f>
        <v/>
      </c>
      <c r="BG50" s="238" t="str">
        <f>IF(BG49="","",RANK(BG49,BE49:BH49,1))</f>
        <v/>
      </c>
      <c r="BH50" s="238" t="str">
        <f>IF(BH49="","",RANK(BH49,BE49:BH49,1))</f>
        <v/>
      </c>
    </row>
    <row r="51" spans="3:60" ht="12" customHeight="1">
      <c r="C51" s="92">
        <f ca="1">$D$1</f>
        <v>41691</v>
      </c>
      <c r="D51" s="93" t="str">
        <f>IF(D50="","",DATEDIF(D50,$D$1,"y"))&amp;"."&amp;IF(IF(D50="","",DATEDIF(D50,$D$1,"ym"))&lt;10,"0"&amp;IF(D50="","",DATEDIF(D50,$D$1,"ym")),IF(D50="","",DATEDIF(D50,$D$1,"ym")))</f>
        <v>.</v>
      </c>
      <c r="E51" s="94" t="str">
        <f>IF(E50="","",DATEDIF(E50,$D$1,"y"))&amp;"."&amp;IF(IF(E50="","",DATEDIF(E50,$D$1,"ym"))&lt;10,"0"&amp;IF(E50="","",DATEDIF(E50,$D$1,"ym")),IF(E50="","",DATEDIF(E50,$D$1,"ym")))</f>
        <v>.</v>
      </c>
      <c r="F51" s="94" t="str">
        <f>IF(F50="","",DATEDIF(F50,$D$1,"y"))&amp;"."&amp;IF(IF(F50="","",DATEDIF(F50,$D$1,"ym"))&lt;10,"0"&amp;IF(F50="","",DATEDIF(F50,$D$1,"ym")),IF(F50="","",DATEDIF(F50,$D$1,"ym")))</f>
        <v>.</v>
      </c>
      <c r="G51" s="94" t="str">
        <f>IF(G50="","",DATEDIF(G50,$D$1,"y"))&amp;"."&amp;IF(IF(G50="","",DATEDIF(G50,$D$1,"ym"))&lt;10,"0"&amp;IF(G50="","",DATEDIF(G50,$D$1,"ym")),IF(G50="","",DATEDIF(G50,$D$1,"ym")))</f>
        <v>.</v>
      </c>
      <c r="H51" s="94" t="str">
        <f>IF(H50="","",DATEDIF(H50,$D$1,"y"))&amp;"."&amp;IF(IF(H50="","",DATEDIF(H50,$D$1,"ym"))&lt;10,"0"&amp;IF(H50="","",DATEDIF(H50,$D$1,"ym")),IF(H50="","",DATEDIF(H50,$D$1,"ym")))</f>
        <v>.</v>
      </c>
      <c r="I51" s="95"/>
      <c r="J51" s="96"/>
      <c r="K51" s="97"/>
      <c r="L51" s="98"/>
      <c r="M51" s="99"/>
      <c r="N51" s="98"/>
      <c r="O51" s="99"/>
      <c r="P51" s="307"/>
      <c r="Q51" s="305"/>
      <c r="R51" s="245"/>
      <c r="S51" s="155" t="str">
        <f>IF(E50,IF(AND(MONTH(E50)=4,DAY(E50)=1),DATE(YEAR(E50)+15,3,31),IF(MONTH(E50)&lt;=3,DATE(YEAR(E50)+15,3,31),DATE(YEAR(E50)+16,3,31))),"")</f>
        <v/>
      </c>
      <c r="T51" s="156" t="str">
        <f t="shared" si="82"/>
        <v/>
      </c>
      <c r="U51" s="100" t="str">
        <f>IF(E50,S51-$S$1,"")</f>
        <v/>
      </c>
      <c r="V51" s="157" t="str">
        <f>IF(F50,IF(AND(MONTH(F50)=4,DAY(F50)=1),DATE(YEAR(F50)+15,3,31),IF(MONTH(F50)&lt;=3,DATE(YEAR(F50)+15,3,31),DATE(YEAR(F50)+16,3,31))),"")</f>
        <v/>
      </c>
      <c r="W51" s="156" t="str">
        <f t="shared" si="83"/>
        <v/>
      </c>
      <c r="X51" s="100" t="str">
        <f>IF(F50,V51-$S$1,"")</f>
        <v/>
      </c>
      <c r="Y51" s="157" t="str">
        <f>IF(G50,IF(AND(MONTH(G50)=4,DAY(G50)=1),DATE(YEAR(G50)+15,3,31),IF(MONTH(G50)&lt;=3,DATE(YEAR(G50)+15,3,31),DATE(YEAR(G50)+16,3,31))),"")</f>
        <v/>
      </c>
      <c r="Z51" s="156" t="str">
        <f t="shared" si="84"/>
        <v/>
      </c>
      <c r="AA51" s="158" t="str">
        <f>IF(G50,Y51-$S$1,"")</f>
        <v/>
      </c>
      <c r="AB51" s="159" t="str">
        <f>IF(H50,IF(AND(MONTH(H50)=4,DAY(H50)=1),DATE(YEAR(H50)+15,3,31),IF(MONTH(H50)&lt;=3,DATE(YEAR(H50)+15,3,31),DATE(YEAR(H50)+16,3,31))),"")</f>
        <v/>
      </c>
      <c r="AC51" s="156" t="str">
        <f t="shared" si="85"/>
        <v/>
      </c>
      <c r="AD51" s="160" t="str">
        <f>IF(H50,AB51-$S$1,"")</f>
        <v/>
      </c>
      <c r="AE51" s="162" t="str">
        <f>IF(E50,DATE(YEAR(S51)+7,3,31),"")</f>
        <v/>
      </c>
      <c r="AF51" s="100" t="str">
        <f>IF(E50,AE51-$S$1,"")</f>
        <v/>
      </c>
      <c r="AG51" s="161" t="str">
        <f>IF(F50,DATE(YEAR(V51)+7,3,31),"")</f>
        <v/>
      </c>
      <c r="AH51" s="100" t="str">
        <f>IF(F50,AG51-$S$1,"")</f>
        <v/>
      </c>
      <c r="AI51" s="161" t="str">
        <f>IF(G50,DATE(YEAR(Y51)+7,3,31),"")</f>
        <v/>
      </c>
      <c r="AJ51" s="158" t="str">
        <f>IF(G50,AI51-$S$1,"")</f>
        <v/>
      </c>
      <c r="AK51" s="162" t="str">
        <f>IF(H50,DATE(YEAR(AB51)+7,3,31),"")</f>
        <v/>
      </c>
      <c r="AL51" s="160" t="str">
        <f>IF(H50,AK51-$S$1,"")</f>
        <v/>
      </c>
      <c r="AM51" s="150" t="str">
        <f>IF(AF51&lt;=0,1,"")</f>
        <v/>
      </c>
      <c r="AO51" s="150" t="str">
        <f>IF(AH51&lt;=0,1,"")</f>
        <v/>
      </c>
      <c r="AQ51" s="150" t="str">
        <f>IF(AJ51&lt;=0,1,"")</f>
        <v/>
      </c>
      <c r="AS51" s="150" t="str">
        <f>IF(AL51&lt;=0,1,"")</f>
        <v/>
      </c>
      <c r="AT51" s="101">
        <f>SUM(AM50:AS50)-SUM(AM51:AS51)</f>
        <v>0</v>
      </c>
      <c r="AU51" s="228" t="str">
        <f t="shared" si="71"/>
        <v/>
      </c>
      <c r="AV51" s="229" t="str">
        <f t="shared" si="72"/>
        <v/>
      </c>
      <c r="AW51" s="229" t="str">
        <f t="shared" si="73"/>
        <v/>
      </c>
      <c r="AX51" s="229" t="str">
        <f t="shared" si="74"/>
        <v/>
      </c>
      <c r="AY51" s="230">
        <f t="shared" si="75"/>
        <v>0</v>
      </c>
      <c r="AZ51" s="299" t="str">
        <f t="shared" ref="AZ51" si="110">IF(OR(AZ50=15000,AND(AU50="",AU51="")),"",IF(AU51=1,10000,""))</f>
        <v/>
      </c>
      <c r="BA51" s="299" t="str">
        <f t="shared" ref="BA51" si="111">IF(OR(BA50=15000,AND(AV50="",AV51="")),"",IF(AV51=1,10000,""))</f>
        <v/>
      </c>
      <c r="BB51" s="299" t="str">
        <f>IF(OR(BB50=15000,AND(AW50="",AW51="")),"",IF(AW51=1,10000,""))</f>
        <v/>
      </c>
      <c r="BC51" s="299" t="str">
        <f>IF(OR(BC50=15000,AND(AX50="",AX51="")),"",IF(AX51=1,10000,""))</f>
        <v/>
      </c>
      <c r="BE51" s="239"/>
      <c r="BF51" s="239"/>
      <c r="BG51" s="239"/>
      <c r="BH51" s="239"/>
    </row>
    <row r="52" spans="3:60" ht="12" customHeight="1">
      <c r="C52" s="396"/>
      <c r="D52" s="125"/>
      <c r="E52" s="125"/>
      <c r="F52" s="126"/>
      <c r="G52" s="124"/>
      <c r="H52" s="124"/>
      <c r="I52" s="77">
        <f>AT54</f>
        <v>0</v>
      </c>
      <c r="J52" s="127"/>
      <c r="K52" s="131" t="str">
        <f>IF(COUNTA(D52:E52)=0,"",IF(J52="○",SUM(COUNTA(E52)*11000,COUNTA(F52:H52)*6500,I52*5000),IF(D52="",SUM(COUNTA(E52)*6500,COUNTA(F52:H52)*6500,I52*5000),(COUNTA(D52)*13000+COUNTA(E52:H52)*6500+I52*5000))))</f>
        <v/>
      </c>
      <c r="L52" s="58"/>
      <c r="M52" s="146" t="str">
        <f>IF(L52="","",IF(AND(L52=1,$D$1&gt;=41730),0,IF(AND(L52=1,$D$1&gt;=41365),1000,IF(L52&lt;=12000,"",IF(L52&gt;55000,27000,IF(L52&gt;23000,ROUNDDOWN((L52-23000)/2+11000,-2),ROUNDDOWN(L52-12000,-2)))))))</f>
        <v/>
      </c>
      <c r="N52" s="59"/>
      <c r="O52" s="146" t="str">
        <f>IF(N52="","",VLOOKUP(N52,リスト!$P$42:$R$70,3))</f>
        <v/>
      </c>
      <c r="P52" s="240" t="str">
        <f t="shared" ref="P52" si="112">IF(COUNTA(E52:H52)&gt;0,AY54,"")</f>
        <v/>
      </c>
      <c r="Q52" s="241">
        <f t="shared" ref="Q52" si="113">IF(P54=1,P52*5000,SUM(AZ53:BC54))</f>
        <v>0</v>
      </c>
      <c r="R52" s="242"/>
      <c r="S52" s="251" t="str">
        <f>IF(E53,EOMONTH(DATE(YEAR(E53)+3,MONTH(E53),DAY(E53)-1),0),"")</f>
        <v/>
      </c>
      <c r="T52" s="252" t="str">
        <f t="shared" si="82"/>
        <v/>
      </c>
      <c r="U52" s="246" t="str">
        <f>IF(E53,S52-$S$1,"")</f>
        <v/>
      </c>
      <c r="V52" s="253" t="str">
        <f>IF(F53,EOMONTH(DATE(YEAR(F53)+3,MONTH(F53),DAY(F53)-1),0),"")</f>
        <v/>
      </c>
      <c r="W52" s="252" t="str">
        <f t="shared" si="83"/>
        <v/>
      </c>
      <c r="X52" s="246" t="str">
        <f>IF(F53,V52-$S$1,"")</f>
        <v/>
      </c>
      <c r="Y52" s="253" t="str">
        <f>IF(G53,EOMONTH(DATE(YEAR(G53)+3,MONTH(G53),DAY(G53)-1),0),"")</f>
        <v/>
      </c>
      <c r="Z52" s="252" t="str">
        <f t="shared" si="84"/>
        <v/>
      </c>
      <c r="AA52" s="254" t="str">
        <f>IF(G53,Y52-$S$1,"")</f>
        <v/>
      </c>
      <c r="AB52" s="255" t="str">
        <f>IF(H53,EOMONTH(DATE(YEAR(H53)+3,MONTH(H53),DAY(H53)-1),0),"")</f>
        <v/>
      </c>
      <c r="AC52" s="252" t="str">
        <f t="shared" si="85"/>
        <v/>
      </c>
      <c r="AD52" s="256" t="str">
        <f>IF(H53,AB52-$S$1,"")</f>
        <v/>
      </c>
      <c r="AE52" s="251" t="str">
        <f>IF(E53,IF(AND(MONTH(E53)=4,DAY(E53)=1),DATE(YEAR(E53)+18,3,31),IF(MONTH(E53)&lt;=3,DATE(YEAR(E53)+18,3,31),DATE(YEAR(E53)+19,3,31))),"")</f>
        <v/>
      </c>
      <c r="AF52" s="247" t="str">
        <f>IF(E53,AE52-$S$1,"")</f>
        <v/>
      </c>
      <c r="AG52" s="253" t="str">
        <f>IF(F53,IF(AND(MONTH(F53)=4,DAY(F53)=1),DATE(YEAR(F53)+18,3,31),IF(MONTH(F53)&lt;=3,DATE(YEAR(F53)+18,3,31),DATE(YEAR(F53)+19,3,31))),"")</f>
        <v/>
      </c>
      <c r="AH52" s="247" t="str">
        <f>IF(F53,AG52-$S$1,"")</f>
        <v/>
      </c>
      <c r="AI52" s="253" t="str">
        <f>IF(G53,IF(AND(MONTH(G53)=4,DAY(G53)=1),DATE(YEAR(G53)+18,3,31),IF(MONTH(G53)&lt;=3,DATE(YEAR(G53)+18,3,31),DATE(YEAR(G53)+19,3,31))),"")</f>
        <v/>
      </c>
      <c r="AJ52" s="248" t="str">
        <f>IF(G53,AI52-$S$1,"")</f>
        <v/>
      </c>
      <c r="AK52" s="255" t="str">
        <f>IF(H53,IF(AND(MONTH(H53)=4,DAY(H53)=1),DATE(YEAR(H53)+18,3,31),IF(MONTH(H53)&lt;=3,DATE(YEAR(H53)+18,3,31),DATE(YEAR(H53)+19,3,31))),"")</f>
        <v/>
      </c>
      <c r="AL52" s="249" t="str">
        <f>IF(H53,AK52-$S$1,"")</f>
        <v/>
      </c>
      <c r="AM52" s="72"/>
      <c r="AO52" s="72"/>
      <c r="AQ52" s="72"/>
      <c r="AS52" s="72"/>
      <c r="AT52" s="72"/>
      <c r="AU52" s="228" t="str">
        <f t="shared" si="71"/>
        <v/>
      </c>
      <c r="AV52" s="229" t="str">
        <f t="shared" si="72"/>
        <v/>
      </c>
      <c r="AW52" s="229" t="str">
        <f t="shared" si="73"/>
        <v/>
      </c>
      <c r="AX52" s="229" t="str">
        <f t="shared" si="74"/>
        <v/>
      </c>
      <c r="AY52" s="230">
        <f t="shared" si="75"/>
        <v>0</v>
      </c>
      <c r="AZ52" s="228" t="str">
        <f>IF(AF52="","",IF(AF52&gt;=1,1,""))</f>
        <v/>
      </c>
      <c r="BA52" s="229" t="str">
        <f>IF(AH52="","",IF(AH52&gt;=1,1,""))</f>
        <v/>
      </c>
      <c r="BB52" s="229" t="str">
        <f>IF(AJ52="","",IF(AJ52&gt;=1,1,""))</f>
        <v/>
      </c>
      <c r="BC52" s="229" t="str">
        <f>IF(AL52="","",IF(AL52&gt;=1,1,""))</f>
        <v/>
      </c>
      <c r="BD52" s="237">
        <f>SUM(AZ52:BC52)</f>
        <v>0</v>
      </c>
      <c r="BE52" s="236" t="str">
        <f>IF(AZ52="","",AF52+1)</f>
        <v/>
      </c>
      <c r="BF52" s="236" t="str">
        <f>IF(BA52="","",AH52+2)</f>
        <v/>
      </c>
      <c r="BG52" s="236" t="str">
        <f>IF(BB52="","",AJ52+3)</f>
        <v/>
      </c>
      <c r="BH52" s="236" t="str">
        <f>IF(BC52="","",AL52+4)</f>
        <v/>
      </c>
    </row>
    <row r="53" spans="3:60" ht="12" customHeight="1">
      <c r="C53" s="397"/>
      <c r="D53" s="122"/>
      <c r="E53" s="123"/>
      <c r="F53" s="123"/>
      <c r="G53" s="123"/>
      <c r="H53" s="123"/>
      <c r="I53" s="78"/>
      <c r="J53" s="79"/>
      <c r="K53" s="80"/>
      <c r="L53" s="81"/>
      <c r="M53" s="82"/>
      <c r="N53" s="81"/>
      <c r="O53" s="82"/>
      <c r="P53" s="250"/>
      <c r="Q53" s="243"/>
      <c r="R53" s="244"/>
      <c r="S53" s="83" t="str">
        <f>IF(E53,IF(AND(MONTH(E53)=4,DAY(E53)=1),DATE(YEAR(E53)+12,3,31),IF(MONTH(E53)&lt;=3,DATE(YEAR(E53)+12,3,31),DATE(YEAR(E53)+13,3,31))),"")</f>
        <v/>
      </c>
      <c r="T53" s="84" t="str">
        <f t="shared" si="82"/>
        <v/>
      </c>
      <c r="U53" s="85" t="str">
        <f>IF(E53,S53-$S$1,"")</f>
        <v/>
      </c>
      <c r="V53" s="86" t="str">
        <f>IF(F53,IF(AND(MONTH(F53)=4,DAY(F53)=1),DATE(YEAR(F53)+12,3,31),IF(MONTH(F53)&lt;=3,DATE(YEAR(F53)+12,3,31),DATE(YEAR(F53)+13,3,31))),"")</f>
        <v/>
      </c>
      <c r="W53" s="84" t="str">
        <f t="shared" si="83"/>
        <v/>
      </c>
      <c r="X53" s="85" t="str">
        <f>IF(F53,V53-$S$1,"")</f>
        <v/>
      </c>
      <c r="Y53" s="86" t="str">
        <f>IF(G53,IF(AND(MONTH(G53)=4,DAY(G53)=1),DATE(YEAR(G53)+12,3,31),IF(MONTH(G53)&lt;=3,DATE(YEAR(G53)+12,3,31),DATE(YEAR(G53)+13,3,31))),"")</f>
        <v/>
      </c>
      <c r="Z53" s="84" t="str">
        <f t="shared" si="84"/>
        <v/>
      </c>
      <c r="AA53" s="87" t="str">
        <f>IF(G53,Y53-$S$1,"")</f>
        <v/>
      </c>
      <c r="AB53" s="88" t="str">
        <f>IF(H53,IF(AND(MONTH(H53)=4,DAY(H53)=1),DATE(YEAR(H53)+12,3,31),IF(MONTH(H53)&lt;=3,DATE(YEAR(H53)+12,3,31),DATE(YEAR(H53)+13,3,31))),"")</f>
        <v/>
      </c>
      <c r="AC53" s="84" t="str">
        <f t="shared" si="85"/>
        <v/>
      </c>
      <c r="AD53" s="89" t="str">
        <f>IF(H53,AB53-$S$1,"")</f>
        <v/>
      </c>
      <c r="AE53" s="90" t="str">
        <f>IF(E53,DATE(YEAR(S54),4,1),"")</f>
        <v/>
      </c>
      <c r="AF53" s="85" t="str">
        <f>IF(E53,AE53-$S$1,"")</f>
        <v/>
      </c>
      <c r="AG53" s="91" t="str">
        <f>IF(F53,DATE(YEAR(V54),4,1),"")</f>
        <v/>
      </c>
      <c r="AH53" s="85" t="str">
        <f>IF(F53,AG53-$S$1,"")</f>
        <v/>
      </c>
      <c r="AI53" s="91" t="str">
        <f>IF(G53,DATE(YEAR(Y54),4,1),"")</f>
        <v/>
      </c>
      <c r="AJ53" s="87" t="str">
        <f>IF(G53,AI53-$S$1,"")</f>
        <v/>
      </c>
      <c r="AK53" s="90" t="str">
        <f>IF(H53,DATE(YEAR(AB54),4,1),"")</f>
        <v/>
      </c>
      <c r="AL53" s="89" t="str">
        <f>IF(H53,AK53-$S$1,"")</f>
        <v/>
      </c>
      <c r="AM53" s="150" t="str">
        <f>IF(AF53&lt;=0,1,"")</f>
        <v/>
      </c>
      <c r="AO53" s="150" t="str">
        <f>IF(AH53&lt;=0,1,"")</f>
        <v/>
      </c>
      <c r="AQ53" s="150" t="str">
        <f>IF(AJ53&lt;=0,1,"")</f>
        <v/>
      </c>
      <c r="AS53" s="150" t="str">
        <f>IF(AL53&lt;=0,1,"")</f>
        <v/>
      </c>
      <c r="AT53" s="72"/>
      <c r="AU53" s="228" t="str">
        <f t="shared" si="71"/>
        <v/>
      </c>
      <c r="AV53" s="229" t="str">
        <f t="shared" si="72"/>
        <v/>
      </c>
      <c r="AW53" s="229" t="str">
        <f t="shared" si="73"/>
        <v/>
      </c>
      <c r="AX53" s="229" t="str">
        <f t="shared" si="74"/>
        <v/>
      </c>
      <c r="AY53" s="230">
        <f t="shared" si="75"/>
        <v>0</v>
      </c>
      <c r="AZ53" s="299" t="str">
        <f t="shared" ref="AZ53" si="114">IF(OR(AU52=1,AND(AU53=1,BE53&gt;=3)),15000,"")</f>
        <v/>
      </c>
      <c r="BA53" s="299" t="str">
        <f t="shared" ref="BA53" si="115">IF(OR(AV52=1,AND(AV53=1,BF53&gt;=3)),15000,"")</f>
        <v/>
      </c>
      <c r="BB53" s="299" t="str">
        <f>IF(OR(AW52=1,AND(AW53=1,BG53&gt;=3)),15000,"")</f>
        <v/>
      </c>
      <c r="BC53" s="299" t="str">
        <f>IF(OR(AX52=1,AND(AX53=1,BH53&gt;=3)),15000,"")</f>
        <v/>
      </c>
      <c r="BE53" s="238" t="str">
        <f>IF(BE52="","",RANK(BE52,BE52:BH52,1))</f>
        <v/>
      </c>
      <c r="BF53" s="238" t="str">
        <f>IF(BF52="","",RANK(BF52,BE52:BH52,1))</f>
        <v/>
      </c>
      <c r="BG53" s="238" t="str">
        <f>IF(BG52="","",RANK(BG52,BE52:BH52,1))</f>
        <v/>
      </c>
      <c r="BH53" s="238" t="str">
        <f>IF(BH52="","",RANK(BH52,BE52:BH52,1))</f>
        <v/>
      </c>
    </row>
    <row r="54" spans="3:60" ht="12" customHeight="1">
      <c r="C54" s="102">
        <f ca="1">$D$1</f>
        <v>41691</v>
      </c>
      <c r="D54" s="103" t="str">
        <f>IF(D53="","",DATEDIF(D53,$D$1,"y"))&amp;"."&amp;IF(IF(D53="","",DATEDIF(D53,$D$1,"ym"))&lt;10,"0"&amp;IF(D53="","",DATEDIF(D53,$D$1,"ym")),IF(D53="","",DATEDIF(D53,$D$1,"ym")))</f>
        <v>.</v>
      </c>
      <c r="E54" s="104" t="str">
        <f>IF(E53="","",DATEDIF(E53,$D$1,"y"))&amp;"."&amp;IF(IF(E53="","",DATEDIF(E53,$D$1,"ym"))&lt;10,"0"&amp;IF(E53="","",DATEDIF(E53,$D$1,"ym")),IF(E53="","",DATEDIF(E53,$D$1,"ym")))</f>
        <v>.</v>
      </c>
      <c r="F54" s="104" t="str">
        <f>IF(F53="","",DATEDIF(F53,$D$1,"y"))&amp;"."&amp;IF(IF(F53="","",DATEDIF(F53,$D$1,"ym"))&lt;10,"0"&amp;IF(F53="","",DATEDIF(F53,$D$1,"ym")),IF(F53="","",DATEDIF(F53,$D$1,"ym")))</f>
        <v>.</v>
      </c>
      <c r="G54" s="104" t="str">
        <f>IF(G53="","",DATEDIF(G53,$D$1,"y"))&amp;"."&amp;IF(IF(G53="","",DATEDIF(G53,$D$1,"ym"))&lt;10,"0"&amp;IF(G53="","",DATEDIF(G53,$D$1,"ym")),IF(G53="","",DATEDIF(G53,$D$1,"ym")))</f>
        <v>.</v>
      </c>
      <c r="H54" s="104" t="str">
        <f>IF(H53="","",DATEDIF(H53,$D$1,"y"))&amp;"."&amp;IF(IF(H53="","",DATEDIF(H53,$D$1,"ym"))&lt;10,"0"&amp;IF(H53="","",DATEDIF(H53,$D$1,"ym")),IF(H53="","",DATEDIF(H53,$D$1,"ym")))</f>
        <v>.</v>
      </c>
      <c r="I54" s="78"/>
      <c r="J54" s="79"/>
      <c r="K54" s="80"/>
      <c r="L54" s="81"/>
      <c r="M54" s="99"/>
      <c r="N54" s="81"/>
      <c r="O54" s="82"/>
      <c r="P54" s="307"/>
      <c r="Q54" s="305"/>
      <c r="R54" s="245"/>
      <c r="S54" s="155" t="str">
        <f>IF(E53,IF(AND(MONTH(E53)=4,DAY(E53)=1),DATE(YEAR(E53)+15,3,31),IF(MONTH(E53)&lt;=3,DATE(YEAR(E53)+15,3,31),DATE(YEAR(E53)+16,3,31))),"")</f>
        <v/>
      </c>
      <c r="T54" s="156" t="str">
        <f t="shared" si="82"/>
        <v/>
      </c>
      <c r="U54" s="100" t="str">
        <f>IF(E53,S54-$S$1,"")</f>
        <v/>
      </c>
      <c r="V54" s="157" t="str">
        <f>IF(F53,IF(AND(MONTH(F53)=4,DAY(F53)=1),DATE(YEAR(F53)+15,3,31),IF(MONTH(F53)&lt;=3,DATE(YEAR(F53)+15,3,31),DATE(YEAR(F53)+16,3,31))),"")</f>
        <v/>
      </c>
      <c r="W54" s="156" t="str">
        <f t="shared" si="83"/>
        <v/>
      </c>
      <c r="X54" s="100" t="str">
        <f>IF(F53,V54-$S$1,"")</f>
        <v/>
      </c>
      <c r="Y54" s="157" t="str">
        <f>IF(G53,IF(AND(MONTH(G53)=4,DAY(G53)=1),DATE(YEAR(G53)+15,3,31),IF(MONTH(G53)&lt;=3,DATE(YEAR(G53)+15,3,31),DATE(YEAR(G53)+16,3,31))),"")</f>
        <v/>
      </c>
      <c r="Z54" s="156" t="str">
        <f t="shared" si="84"/>
        <v/>
      </c>
      <c r="AA54" s="158" t="str">
        <f>IF(G53,Y54-$S$1,"")</f>
        <v/>
      </c>
      <c r="AB54" s="159" t="str">
        <f>IF(H53,IF(AND(MONTH(H53)=4,DAY(H53)=1),DATE(YEAR(H53)+15,3,31),IF(MONTH(H53)&lt;=3,DATE(YEAR(H53)+15,3,31),DATE(YEAR(H53)+16,3,31))),"")</f>
        <v/>
      </c>
      <c r="AC54" s="156" t="str">
        <f t="shared" si="85"/>
        <v/>
      </c>
      <c r="AD54" s="160" t="str">
        <f>IF(H53,AB54-$S$1,"")</f>
        <v/>
      </c>
      <c r="AE54" s="162" t="str">
        <f>IF(E53,DATE(YEAR(S54)+7,3,31),"")</f>
        <v/>
      </c>
      <c r="AF54" s="100" t="str">
        <f>IF(E53,AE54-$S$1,"")</f>
        <v/>
      </c>
      <c r="AG54" s="161" t="str">
        <f>IF(F53,DATE(YEAR(V54)+7,3,31),"")</f>
        <v/>
      </c>
      <c r="AH54" s="100" t="str">
        <f>IF(F53,AG54-$S$1,"")</f>
        <v/>
      </c>
      <c r="AI54" s="161" t="str">
        <f>IF(G53,DATE(YEAR(Y54)+7,3,31),"")</f>
        <v/>
      </c>
      <c r="AJ54" s="158" t="str">
        <f>IF(G53,AI54-$S$1,"")</f>
        <v/>
      </c>
      <c r="AK54" s="162" t="str">
        <f>IF(H53,DATE(YEAR(AB54)+7,3,31),"")</f>
        <v/>
      </c>
      <c r="AL54" s="160" t="str">
        <f>IF(H53,AK54-$S$1,"")</f>
        <v/>
      </c>
      <c r="AM54" s="150" t="str">
        <f>IF(AF54&lt;=0,1,"")</f>
        <v/>
      </c>
      <c r="AO54" s="150" t="str">
        <f>IF(AH54&lt;=0,1,"")</f>
        <v/>
      </c>
      <c r="AQ54" s="150" t="str">
        <f>IF(AJ54&lt;=0,1,"")</f>
        <v/>
      </c>
      <c r="AS54" s="150" t="str">
        <f>IF(AL54&lt;=0,1,"")</f>
        <v/>
      </c>
      <c r="AT54" s="101">
        <f>SUM(AM53:AS53)-SUM(AM54:AS54)</f>
        <v>0</v>
      </c>
      <c r="AU54" s="228" t="str">
        <f t="shared" si="71"/>
        <v/>
      </c>
      <c r="AV54" s="229" t="str">
        <f t="shared" si="72"/>
        <v/>
      </c>
      <c r="AW54" s="229" t="str">
        <f t="shared" si="73"/>
        <v/>
      </c>
      <c r="AX54" s="229" t="str">
        <f t="shared" si="74"/>
        <v/>
      </c>
      <c r="AY54" s="230">
        <f t="shared" si="75"/>
        <v>0</v>
      </c>
      <c r="AZ54" s="299" t="str">
        <f t="shared" ref="AZ54" si="116">IF(OR(AZ53=15000,AND(AU53="",AU54="")),"",IF(AU54=1,10000,""))</f>
        <v/>
      </c>
      <c r="BA54" s="299" t="str">
        <f t="shared" ref="BA54" si="117">IF(OR(BA53=15000,AND(AV53="",AV54="")),"",IF(AV54=1,10000,""))</f>
        <v/>
      </c>
      <c r="BB54" s="299" t="str">
        <f>IF(OR(BB53=15000,AND(AW53="",AW54="")),"",IF(AW54=1,10000,""))</f>
        <v/>
      </c>
      <c r="BC54" s="299" t="str">
        <f>IF(OR(BC53=15000,AND(AX53="",AX54="")),"",IF(AX54=1,10000,""))</f>
        <v/>
      </c>
      <c r="BE54" s="239"/>
      <c r="BF54" s="239"/>
      <c r="BG54" s="239"/>
      <c r="BH54" s="239"/>
    </row>
    <row r="55" spans="3:60" ht="12" customHeight="1">
      <c r="C55" s="396"/>
      <c r="D55" s="120"/>
      <c r="E55" s="121"/>
      <c r="F55" s="121"/>
      <c r="G55" s="121"/>
      <c r="H55" s="121"/>
      <c r="I55" s="77">
        <f>AT57</f>
        <v>0</v>
      </c>
      <c r="J55" s="127"/>
      <c r="K55" s="131" t="str">
        <f>IF(COUNTA(D55:E55)=0,"",IF(J55="○",SUM(COUNTA(E55)*11000,COUNTA(F55:H55)*6500,I55*5000),IF(D55="",SUM(COUNTA(E55)*6500,COUNTA(F55:H55)*6500,I55*5000),(COUNTA(D55)*13000+COUNTA(E55:H55)*6500+I55*5000))))</f>
        <v/>
      </c>
      <c r="L55" s="61"/>
      <c r="M55" s="146" t="str">
        <f>IF(L55="","",IF(AND(L55=1,$D$1&gt;=41730),0,IF(AND(L55=1,$D$1&gt;=41365),1000,IF(L55&lt;=12000,"",IF(L55&gt;55000,27000,IF(L55&gt;23000,ROUNDDOWN((L55-23000)/2+11000,-2),ROUNDDOWN(L55-12000,-2)))))))</f>
        <v/>
      </c>
      <c r="N55" s="60"/>
      <c r="O55" s="132" t="str">
        <f>IF(N55="","",VLOOKUP(N55,リスト!$P$42:$R$70,3))</f>
        <v/>
      </c>
      <c r="P55" s="240" t="str">
        <f t="shared" ref="P55" si="118">IF(COUNTA(E55:H55)&gt;0,AY57,"")</f>
        <v/>
      </c>
      <c r="Q55" s="241">
        <f t="shared" ref="Q55" si="119">IF(P57=1,P55*5000,SUM(AZ56:BC57))</f>
        <v>0</v>
      </c>
      <c r="R55" s="242"/>
      <c r="S55" s="251" t="str">
        <f>IF(E56,EOMONTH(DATE(YEAR(E56)+3,MONTH(E56),DAY(E56)-1),0),"")</f>
        <v/>
      </c>
      <c r="T55" s="252" t="str">
        <f t="shared" si="82"/>
        <v/>
      </c>
      <c r="U55" s="246" t="str">
        <f>IF(E56,S55-$S$1,"")</f>
        <v/>
      </c>
      <c r="V55" s="253" t="str">
        <f>IF(F56,EOMONTH(DATE(YEAR(F56)+3,MONTH(F56),DAY(F56)-1),0),"")</f>
        <v/>
      </c>
      <c r="W55" s="252" t="str">
        <f t="shared" si="83"/>
        <v/>
      </c>
      <c r="X55" s="246" t="str">
        <f>IF(F56,V55-$S$1,"")</f>
        <v/>
      </c>
      <c r="Y55" s="253" t="str">
        <f>IF(G56,EOMONTH(DATE(YEAR(G56)+3,MONTH(G56),DAY(G56)-1),0),"")</f>
        <v/>
      </c>
      <c r="Z55" s="252" t="str">
        <f t="shared" si="84"/>
        <v/>
      </c>
      <c r="AA55" s="254" t="str">
        <f>IF(G56,Y55-$S$1,"")</f>
        <v/>
      </c>
      <c r="AB55" s="255" t="str">
        <f>IF(H56,EOMONTH(DATE(YEAR(H56)+3,MONTH(H56),DAY(H56)-1),0),"")</f>
        <v/>
      </c>
      <c r="AC55" s="252" t="str">
        <f t="shared" si="85"/>
        <v/>
      </c>
      <c r="AD55" s="256" t="str">
        <f>IF(H56,AB55-$S$1,"")</f>
        <v/>
      </c>
      <c r="AE55" s="251" t="str">
        <f>IF(E56,IF(AND(MONTH(E56)=4,DAY(E56)=1),DATE(YEAR(E56)+18,3,31),IF(MONTH(E56)&lt;=3,DATE(YEAR(E56)+18,3,31),DATE(YEAR(E56)+19,3,31))),"")</f>
        <v/>
      </c>
      <c r="AF55" s="247" t="str">
        <f>IF(E56,AE55-$S$1,"")</f>
        <v/>
      </c>
      <c r="AG55" s="253" t="str">
        <f>IF(F56,IF(AND(MONTH(F56)=4,DAY(F56)=1),DATE(YEAR(F56)+18,3,31),IF(MONTH(F56)&lt;=3,DATE(YEAR(F56)+18,3,31),DATE(YEAR(F56)+19,3,31))),"")</f>
        <v/>
      </c>
      <c r="AH55" s="247" t="str">
        <f>IF(F56,AG55-$S$1,"")</f>
        <v/>
      </c>
      <c r="AI55" s="253" t="str">
        <f>IF(G56,IF(AND(MONTH(G56)=4,DAY(G56)=1),DATE(YEAR(G56)+18,3,31),IF(MONTH(G56)&lt;=3,DATE(YEAR(G56)+18,3,31),DATE(YEAR(G56)+19,3,31))),"")</f>
        <v/>
      </c>
      <c r="AJ55" s="248" t="str">
        <f>IF(G56,AI55-$S$1,"")</f>
        <v/>
      </c>
      <c r="AK55" s="255" t="str">
        <f>IF(H56,IF(AND(MONTH(H56)=4,DAY(H56)=1),DATE(YEAR(H56)+18,3,31),IF(MONTH(H56)&lt;=3,DATE(YEAR(H56)+18,3,31),DATE(YEAR(H56)+19,3,31))),"")</f>
        <v/>
      </c>
      <c r="AL55" s="249" t="str">
        <f>IF(H56,AK55-$S$1,"")</f>
        <v/>
      </c>
      <c r="AM55" s="72"/>
      <c r="AO55" s="72"/>
      <c r="AQ55" s="72"/>
      <c r="AS55" s="72"/>
      <c r="AT55" s="72"/>
      <c r="AU55" s="228" t="str">
        <f t="shared" si="71"/>
        <v/>
      </c>
      <c r="AV55" s="229" t="str">
        <f t="shared" si="72"/>
        <v/>
      </c>
      <c r="AW55" s="229" t="str">
        <f t="shared" si="73"/>
        <v/>
      </c>
      <c r="AX55" s="229" t="str">
        <f t="shared" si="74"/>
        <v/>
      </c>
      <c r="AY55" s="230">
        <f t="shared" si="75"/>
        <v>0</v>
      </c>
      <c r="AZ55" s="228" t="str">
        <f>IF(AF55="","",IF(AF55&gt;=1,1,""))</f>
        <v/>
      </c>
      <c r="BA55" s="229" t="str">
        <f>IF(AH55="","",IF(AH55&gt;=1,1,""))</f>
        <v/>
      </c>
      <c r="BB55" s="229" t="str">
        <f>IF(AJ55="","",IF(AJ55&gt;=1,1,""))</f>
        <v/>
      </c>
      <c r="BC55" s="229" t="str">
        <f>IF(AL55="","",IF(AL55&gt;=1,1,""))</f>
        <v/>
      </c>
      <c r="BD55" s="237">
        <f>SUM(AZ55:BC55)</f>
        <v>0</v>
      </c>
      <c r="BE55" s="236" t="str">
        <f>IF(AZ55="","",AF55+1)</f>
        <v/>
      </c>
      <c r="BF55" s="236" t="str">
        <f>IF(BA55="","",AH55+2)</f>
        <v/>
      </c>
      <c r="BG55" s="236" t="str">
        <f>IF(BB55="","",AJ55+3)</f>
        <v/>
      </c>
      <c r="BH55" s="236" t="str">
        <f>IF(BC55="","",AL55+4)</f>
        <v/>
      </c>
    </row>
    <row r="56" spans="3:60" ht="12" customHeight="1">
      <c r="C56" s="397"/>
      <c r="D56" s="122"/>
      <c r="E56" s="123"/>
      <c r="F56" s="123"/>
      <c r="G56" s="123"/>
      <c r="H56" s="123"/>
      <c r="I56" s="78"/>
      <c r="J56" s="79"/>
      <c r="K56" s="80"/>
      <c r="L56" s="81"/>
      <c r="M56" s="82"/>
      <c r="N56" s="81"/>
      <c r="O56" s="82"/>
      <c r="P56" s="250"/>
      <c r="Q56" s="243"/>
      <c r="R56" s="244"/>
      <c r="S56" s="83" t="str">
        <f>IF(E56,IF(AND(MONTH(E56)=4,DAY(E56)=1),DATE(YEAR(E56)+12,3,31),IF(MONTH(E56)&lt;=3,DATE(YEAR(E56)+12,3,31),DATE(YEAR(E56)+13,3,31))),"")</f>
        <v/>
      </c>
      <c r="T56" s="84" t="str">
        <f t="shared" si="82"/>
        <v/>
      </c>
      <c r="U56" s="85" t="str">
        <f>IF(E56,S56-$S$1,"")</f>
        <v/>
      </c>
      <c r="V56" s="86" t="str">
        <f>IF(F56,IF(AND(MONTH(F56)=4,DAY(F56)=1),DATE(YEAR(F56)+12,3,31),IF(MONTH(F56)&lt;=3,DATE(YEAR(F56)+12,3,31),DATE(YEAR(F56)+13,3,31))),"")</f>
        <v/>
      </c>
      <c r="W56" s="84" t="str">
        <f t="shared" si="83"/>
        <v/>
      </c>
      <c r="X56" s="85" t="str">
        <f>IF(F56,V56-$S$1,"")</f>
        <v/>
      </c>
      <c r="Y56" s="86" t="str">
        <f>IF(G56,IF(AND(MONTH(G56)=4,DAY(G56)=1),DATE(YEAR(G56)+12,3,31),IF(MONTH(G56)&lt;=3,DATE(YEAR(G56)+12,3,31),DATE(YEAR(G56)+13,3,31))),"")</f>
        <v/>
      </c>
      <c r="Z56" s="84" t="str">
        <f t="shared" si="84"/>
        <v/>
      </c>
      <c r="AA56" s="87" t="str">
        <f>IF(G56,Y56-$S$1,"")</f>
        <v/>
      </c>
      <c r="AB56" s="88" t="str">
        <f>IF(H56,IF(AND(MONTH(H56)=4,DAY(H56)=1),DATE(YEAR(H56)+12,3,31),IF(MONTH(H56)&lt;=3,DATE(YEAR(H56)+12,3,31),DATE(YEAR(H56)+13,3,31))),"")</f>
        <v/>
      </c>
      <c r="AC56" s="84" t="str">
        <f t="shared" si="85"/>
        <v/>
      </c>
      <c r="AD56" s="89" t="str">
        <f>IF(H56,AB56-$S$1,"")</f>
        <v/>
      </c>
      <c r="AE56" s="90" t="str">
        <f>IF(E56,DATE(YEAR(S57),4,1),"")</f>
        <v/>
      </c>
      <c r="AF56" s="85" t="str">
        <f>IF(E56,AE56-$S$1,"")</f>
        <v/>
      </c>
      <c r="AG56" s="91" t="str">
        <f>IF(F56,DATE(YEAR(V57),4,1),"")</f>
        <v/>
      </c>
      <c r="AH56" s="85" t="str">
        <f>IF(F56,AG56-$S$1,"")</f>
        <v/>
      </c>
      <c r="AI56" s="91" t="str">
        <f>IF(G56,DATE(YEAR(Y57),4,1),"")</f>
        <v/>
      </c>
      <c r="AJ56" s="87" t="str">
        <f>IF(G56,AI56-$S$1,"")</f>
        <v/>
      </c>
      <c r="AK56" s="90" t="str">
        <f>IF(H56,DATE(YEAR(AB57),4,1),"")</f>
        <v/>
      </c>
      <c r="AL56" s="89" t="str">
        <f>IF(H56,AK56-$S$1,"")</f>
        <v/>
      </c>
      <c r="AM56" s="150" t="str">
        <f>IF(AF56&lt;=0,1,"")</f>
        <v/>
      </c>
      <c r="AO56" s="150" t="str">
        <f>IF(AH56&lt;=0,1,"")</f>
        <v/>
      </c>
      <c r="AQ56" s="150" t="str">
        <f>IF(AJ56&lt;=0,1,"")</f>
        <v/>
      </c>
      <c r="AS56" s="150" t="str">
        <f>IF(AL56&lt;=0,1,"")</f>
        <v/>
      </c>
      <c r="AT56" s="72"/>
      <c r="AU56" s="228" t="str">
        <f t="shared" si="71"/>
        <v/>
      </c>
      <c r="AV56" s="229" t="str">
        <f t="shared" si="72"/>
        <v/>
      </c>
      <c r="AW56" s="229" t="str">
        <f t="shared" si="73"/>
        <v/>
      </c>
      <c r="AX56" s="229" t="str">
        <f t="shared" si="74"/>
        <v/>
      </c>
      <c r="AY56" s="230">
        <f t="shared" si="75"/>
        <v>0</v>
      </c>
      <c r="AZ56" s="299" t="str">
        <f t="shared" ref="AZ56" si="120">IF(OR(AU55=1,AND(AU56=1,BE56&gt;=3)),15000,"")</f>
        <v/>
      </c>
      <c r="BA56" s="299" t="str">
        <f t="shared" ref="BA56" si="121">IF(OR(AV55=1,AND(AV56=1,BF56&gt;=3)),15000,"")</f>
        <v/>
      </c>
      <c r="BB56" s="299" t="str">
        <f>IF(OR(AW55=1,AND(AW56=1,BG56&gt;=3)),15000,"")</f>
        <v/>
      </c>
      <c r="BC56" s="299" t="str">
        <f>IF(OR(AX55=1,AND(AX56=1,BH56&gt;=3)),15000,"")</f>
        <v/>
      </c>
      <c r="BE56" s="238" t="str">
        <f>IF(BE55="","",RANK(BE55,BE55:BH55,1))</f>
        <v/>
      </c>
      <c r="BF56" s="238" t="str">
        <f>IF(BF55="","",RANK(BF55,BE55:BH55,1))</f>
        <v/>
      </c>
      <c r="BG56" s="238" t="str">
        <f>IF(BG55="","",RANK(BG55,BE55:BH55,1))</f>
        <v/>
      </c>
      <c r="BH56" s="238" t="str">
        <f>IF(BH55="","",RANK(BH55,BE55:BH55,1))</f>
        <v/>
      </c>
    </row>
    <row r="57" spans="3:60" ht="12" customHeight="1">
      <c r="C57" s="92">
        <f ca="1">$D$1</f>
        <v>41691</v>
      </c>
      <c r="D57" s="93" t="str">
        <f>IF(D56="","",DATEDIF(D56,$D$1,"y"))&amp;"."&amp;IF(IF(D56="","",DATEDIF(D56,$D$1,"ym"))&lt;10,"0"&amp;IF(D56="","",DATEDIF(D56,$D$1,"ym")),IF(D56="","",DATEDIF(D56,$D$1,"ym")))</f>
        <v>.</v>
      </c>
      <c r="E57" s="94" t="str">
        <f>IF(E56="","",DATEDIF(E56,$D$1,"y"))&amp;"."&amp;IF(IF(E56="","",DATEDIF(E56,$D$1,"ym"))&lt;10,"0"&amp;IF(E56="","",DATEDIF(E56,$D$1,"ym")),IF(E56="","",DATEDIF(E56,$D$1,"ym")))</f>
        <v>.</v>
      </c>
      <c r="F57" s="94" t="str">
        <f>IF(F56="","",DATEDIF(F56,$D$1,"y"))&amp;"."&amp;IF(IF(F56="","",DATEDIF(F56,$D$1,"ym"))&lt;10,"0"&amp;IF(F56="","",DATEDIF(F56,$D$1,"ym")),IF(F56="","",DATEDIF(F56,$D$1,"ym")))</f>
        <v>.</v>
      </c>
      <c r="G57" s="94" t="str">
        <f>IF(G56="","",DATEDIF(G56,$D$1,"y"))&amp;"."&amp;IF(IF(G56="","",DATEDIF(G56,$D$1,"ym"))&lt;10,"0"&amp;IF(G56="","",DATEDIF(G56,$D$1,"ym")),IF(G56="","",DATEDIF(G56,$D$1,"ym")))</f>
        <v>.</v>
      </c>
      <c r="H57" s="94" t="str">
        <f>IF(H56="","",DATEDIF(H56,$D$1,"y"))&amp;"."&amp;IF(IF(H56="","",DATEDIF(H56,$D$1,"ym"))&lt;10,"0"&amp;IF(H56="","",DATEDIF(H56,$D$1,"ym")),IF(H56="","",DATEDIF(H56,$D$1,"ym")))</f>
        <v>.</v>
      </c>
      <c r="I57" s="95"/>
      <c r="J57" s="96"/>
      <c r="K57" s="97"/>
      <c r="L57" s="98"/>
      <c r="M57" s="99"/>
      <c r="N57" s="98"/>
      <c r="O57" s="99"/>
      <c r="P57" s="307"/>
      <c r="Q57" s="305"/>
      <c r="R57" s="245"/>
      <c r="S57" s="155" t="str">
        <f>IF(E56,IF(AND(MONTH(E56)=4,DAY(E56)=1),DATE(YEAR(E56)+15,3,31),IF(MONTH(E56)&lt;=3,DATE(YEAR(E56)+15,3,31),DATE(YEAR(E56)+16,3,31))),"")</f>
        <v/>
      </c>
      <c r="T57" s="156" t="str">
        <f t="shared" si="82"/>
        <v/>
      </c>
      <c r="U57" s="100" t="str">
        <f>IF(E56,S57-$S$1,"")</f>
        <v/>
      </c>
      <c r="V57" s="157" t="str">
        <f>IF(F56,IF(AND(MONTH(F56)=4,DAY(F56)=1),DATE(YEAR(F56)+15,3,31),IF(MONTH(F56)&lt;=3,DATE(YEAR(F56)+15,3,31),DATE(YEAR(F56)+16,3,31))),"")</f>
        <v/>
      </c>
      <c r="W57" s="156" t="str">
        <f t="shared" si="83"/>
        <v/>
      </c>
      <c r="X57" s="100" t="str">
        <f>IF(F56,V57-$S$1,"")</f>
        <v/>
      </c>
      <c r="Y57" s="157" t="str">
        <f>IF(G56,IF(AND(MONTH(G56)=4,DAY(G56)=1),DATE(YEAR(G56)+15,3,31),IF(MONTH(G56)&lt;=3,DATE(YEAR(G56)+15,3,31),DATE(YEAR(G56)+16,3,31))),"")</f>
        <v/>
      </c>
      <c r="Z57" s="156" t="str">
        <f t="shared" si="84"/>
        <v/>
      </c>
      <c r="AA57" s="158" t="str">
        <f>IF(G56,Y57-$S$1,"")</f>
        <v/>
      </c>
      <c r="AB57" s="159" t="str">
        <f>IF(H56,IF(AND(MONTH(H56)=4,DAY(H56)=1),DATE(YEAR(H56)+15,3,31),IF(MONTH(H56)&lt;=3,DATE(YEAR(H56)+15,3,31),DATE(YEAR(H56)+16,3,31))),"")</f>
        <v/>
      </c>
      <c r="AC57" s="156" t="str">
        <f t="shared" si="85"/>
        <v/>
      </c>
      <c r="AD57" s="160" t="str">
        <f>IF(H56,AB57-$S$1,"")</f>
        <v/>
      </c>
      <c r="AE57" s="162" t="str">
        <f>IF(E56,DATE(YEAR(S57)+7,3,31),"")</f>
        <v/>
      </c>
      <c r="AF57" s="100" t="str">
        <f>IF(E56,AE57-$S$1,"")</f>
        <v/>
      </c>
      <c r="AG57" s="161" t="str">
        <f>IF(F56,DATE(YEAR(V57)+7,3,31),"")</f>
        <v/>
      </c>
      <c r="AH57" s="100" t="str">
        <f>IF(F56,AG57-$S$1,"")</f>
        <v/>
      </c>
      <c r="AI57" s="161" t="str">
        <f>IF(G56,DATE(YEAR(Y57)+7,3,31),"")</f>
        <v/>
      </c>
      <c r="AJ57" s="158" t="str">
        <f>IF(G56,AI57-$S$1,"")</f>
        <v/>
      </c>
      <c r="AK57" s="162" t="str">
        <f>IF(H56,DATE(YEAR(AB57)+7,3,31),"")</f>
        <v/>
      </c>
      <c r="AL57" s="160" t="str">
        <f>IF(H56,AK57-$S$1,"")</f>
        <v/>
      </c>
      <c r="AM57" s="150" t="str">
        <f>IF(AF57&lt;=0,1,"")</f>
        <v/>
      </c>
      <c r="AO57" s="150" t="str">
        <f>IF(AH57&lt;=0,1,"")</f>
        <v/>
      </c>
      <c r="AQ57" s="150" t="str">
        <f>IF(AJ57&lt;=0,1,"")</f>
        <v/>
      </c>
      <c r="AS57" s="150" t="str">
        <f>IF(AL57&lt;=0,1,"")</f>
        <v/>
      </c>
      <c r="AT57" s="101">
        <f>SUM(AM56:AS56)-SUM(AM57:AS57)</f>
        <v>0</v>
      </c>
      <c r="AU57" s="228" t="str">
        <f t="shared" si="71"/>
        <v/>
      </c>
      <c r="AV57" s="229" t="str">
        <f t="shared" si="72"/>
        <v/>
      </c>
      <c r="AW57" s="229" t="str">
        <f t="shared" si="73"/>
        <v/>
      </c>
      <c r="AX57" s="229" t="str">
        <f t="shared" si="74"/>
        <v/>
      </c>
      <c r="AY57" s="230">
        <f t="shared" si="75"/>
        <v>0</v>
      </c>
      <c r="AZ57" s="299" t="str">
        <f t="shared" ref="AZ57" si="122">IF(OR(AZ56=15000,AND(AU56="",AU57="")),"",IF(AU57=1,10000,""))</f>
        <v/>
      </c>
      <c r="BA57" s="299" t="str">
        <f t="shared" ref="BA57" si="123">IF(OR(BA56=15000,AND(AV56="",AV57="")),"",IF(AV57=1,10000,""))</f>
        <v/>
      </c>
      <c r="BB57" s="299" t="str">
        <f>IF(OR(BB56=15000,AND(AW56="",AW57="")),"",IF(AW57=1,10000,""))</f>
        <v/>
      </c>
      <c r="BC57" s="299" t="str">
        <f>IF(OR(BC56=15000,AND(AX56="",AX57="")),"",IF(AX57=1,10000,""))</f>
        <v/>
      </c>
      <c r="BE57" s="239"/>
      <c r="BF57" s="239"/>
      <c r="BG57" s="239"/>
      <c r="BH57" s="239"/>
    </row>
    <row r="58" spans="3:60" ht="12" customHeight="1">
      <c r="C58" s="396"/>
      <c r="D58" s="125"/>
      <c r="E58" s="125"/>
      <c r="F58" s="124"/>
      <c r="G58" s="124"/>
      <c r="H58" s="124"/>
      <c r="I58" s="77">
        <f>AT60</f>
        <v>0</v>
      </c>
      <c r="J58" s="127"/>
      <c r="K58" s="131" t="str">
        <f>IF(COUNTA(D58:E58)=0,"",IF(J58="○",SUM(COUNTA(E58)*11000,COUNTA(F58:H58)*6500,I58*5000),IF(D58="",SUM(COUNTA(E58)*6500,COUNTA(F58:H58)*6500,I58*5000),(COUNTA(D58)*13000+COUNTA(E58:H58)*6500+I58*5000))))</f>
        <v/>
      </c>
      <c r="L58" s="58"/>
      <c r="M58" s="146" t="str">
        <f>IF(L58="","",IF(AND(L58=1,$D$1&gt;=41730),0,IF(AND(L58=1,$D$1&gt;=41365),1000,IF(L58&lt;=12000,"",IF(L58&gt;55000,27000,IF(L58&gt;23000,ROUNDDOWN((L58-23000)/2+11000,-2),ROUNDDOWN(L58-12000,-2)))))))</f>
        <v/>
      </c>
      <c r="N58" s="59"/>
      <c r="O58" s="146" t="str">
        <f>IF(N58="","",VLOOKUP(N58,リスト!$P$42:$R$70,3))</f>
        <v/>
      </c>
      <c r="P58" s="240" t="str">
        <f t="shared" ref="P58" si="124">IF(COUNTA(E58:H58)&gt;0,AY60,"")</f>
        <v/>
      </c>
      <c r="Q58" s="241">
        <f t="shared" ref="Q58" si="125">IF(P60=1,P58*5000,SUM(AZ59:BC60))</f>
        <v>0</v>
      </c>
      <c r="R58" s="242"/>
      <c r="S58" s="251" t="str">
        <f>IF(E59,EOMONTH(DATE(YEAR(E59)+3,MONTH(E59),DAY(E59)-1),0),"")</f>
        <v/>
      </c>
      <c r="T58" s="252" t="str">
        <f t="shared" si="82"/>
        <v/>
      </c>
      <c r="U58" s="246" t="str">
        <f>IF(E59,S58-$S$1,"")</f>
        <v/>
      </c>
      <c r="V58" s="253" t="str">
        <f>IF(F59,EOMONTH(DATE(YEAR(F59)+3,MONTH(F59),DAY(F59)-1),0),"")</f>
        <v/>
      </c>
      <c r="W58" s="252" t="str">
        <f t="shared" si="83"/>
        <v/>
      </c>
      <c r="X58" s="246" t="str">
        <f>IF(F59,V58-$S$1,"")</f>
        <v/>
      </c>
      <c r="Y58" s="253" t="str">
        <f>IF(G59,EOMONTH(DATE(YEAR(G59)+3,MONTH(G59),DAY(G59)-1),0),"")</f>
        <v/>
      </c>
      <c r="Z58" s="252" t="str">
        <f t="shared" si="84"/>
        <v/>
      </c>
      <c r="AA58" s="254" t="str">
        <f>IF(G59,Y58-$S$1,"")</f>
        <v/>
      </c>
      <c r="AB58" s="255" t="str">
        <f>IF(H59,EOMONTH(DATE(YEAR(H59)+3,MONTH(H59),DAY(H59)-1),0),"")</f>
        <v/>
      </c>
      <c r="AC58" s="252" t="str">
        <f t="shared" si="85"/>
        <v/>
      </c>
      <c r="AD58" s="256" t="str">
        <f>IF(H59,AB58-$S$1,"")</f>
        <v/>
      </c>
      <c r="AE58" s="251" t="str">
        <f>IF(E59,IF(AND(MONTH(E59)=4,DAY(E59)=1),DATE(YEAR(E59)+18,3,31),IF(MONTH(E59)&lt;=3,DATE(YEAR(E59)+18,3,31),DATE(YEAR(E59)+19,3,31))),"")</f>
        <v/>
      </c>
      <c r="AF58" s="247" t="str">
        <f>IF(E59,AE58-$S$1,"")</f>
        <v/>
      </c>
      <c r="AG58" s="253" t="str">
        <f>IF(F59,IF(AND(MONTH(F59)=4,DAY(F59)=1),DATE(YEAR(F59)+18,3,31),IF(MONTH(F59)&lt;=3,DATE(YEAR(F59)+18,3,31),DATE(YEAR(F59)+19,3,31))),"")</f>
        <v/>
      </c>
      <c r="AH58" s="247" t="str">
        <f>IF(F59,AG58-$S$1,"")</f>
        <v/>
      </c>
      <c r="AI58" s="253" t="str">
        <f>IF(G59,IF(AND(MONTH(G59)=4,DAY(G59)=1),DATE(YEAR(G59)+18,3,31),IF(MONTH(G59)&lt;=3,DATE(YEAR(G59)+18,3,31),DATE(YEAR(G59)+19,3,31))),"")</f>
        <v/>
      </c>
      <c r="AJ58" s="248" t="str">
        <f>IF(G59,AI58-$S$1,"")</f>
        <v/>
      </c>
      <c r="AK58" s="255" t="str">
        <f>IF(H59,IF(AND(MONTH(H59)=4,DAY(H59)=1),DATE(YEAR(H59)+18,3,31),IF(MONTH(H59)&lt;=3,DATE(YEAR(H59)+18,3,31),DATE(YEAR(H59)+19,3,31))),"")</f>
        <v/>
      </c>
      <c r="AL58" s="249" t="str">
        <f>IF(H59,AK58-$S$1,"")</f>
        <v/>
      </c>
      <c r="AM58" s="72"/>
      <c r="AO58" s="72"/>
      <c r="AQ58" s="72"/>
      <c r="AS58" s="72"/>
      <c r="AT58" s="72"/>
      <c r="AU58" s="228" t="str">
        <f t="shared" si="71"/>
        <v/>
      </c>
      <c r="AV58" s="229" t="str">
        <f t="shared" si="72"/>
        <v/>
      </c>
      <c r="AW58" s="229" t="str">
        <f t="shared" si="73"/>
        <v/>
      </c>
      <c r="AX58" s="229" t="str">
        <f t="shared" si="74"/>
        <v/>
      </c>
      <c r="AY58" s="230">
        <f t="shared" si="75"/>
        <v>0</v>
      </c>
      <c r="AZ58" s="228" t="str">
        <f>IF(AF58="","",IF(AF58&gt;=1,1,""))</f>
        <v/>
      </c>
      <c r="BA58" s="229" t="str">
        <f>IF(AH58="","",IF(AH58&gt;=1,1,""))</f>
        <v/>
      </c>
      <c r="BB58" s="229" t="str">
        <f>IF(AJ58="","",IF(AJ58&gt;=1,1,""))</f>
        <v/>
      </c>
      <c r="BC58" s="229" t="str">
        <f>IF(AL58="","",IF(AL58&gt;=1,1,""))</f>
        <v/>
      </c>
      <c r="BD58" s="237">
        <f>SUM(AZ58:BC58)</f>
        <v>0</v>
      </c>
      <c r="BE58" s="236" t="str">
        <f>IF(AZ58="","",AF58+1)</f>
        <v/>
      </c>
      <c r="BF58" s="236" t="str">
        <f>IF(BA58="","",AH58+2)</f>
        <v/>
      </c>
      <c r="BG58" s="236" t="str">
        <f>IF(BB58="","",AJ58+3)</f>
        <v/>
      </c>
      <c r="BH58" s="236" t="str">
        <f>IF(BC58="","",AL58+4)</f>
        <v/>
      </c>
    </row>
    <row r="59" spans="3:60" ht="12" customHeight="1">
      <c r="C59" s="397"/>
      <c r="D59" s="122"/>
      <c r="E59" s="123"/>
      <c r="F59" s="123"/>
      <c r="G59" s="123"/>
      <c r="H59" s="123"/>
      <c r="I59" s="78"/>
      <c r="J59" s="79"/>
      <c r="K59" s="80"/>
      <c r="L59" s="81"/>
      <c r="M59" s="82"/>
      <c r="N59" s="81"/>
      <c r="O59" s="82"/>
      <c r="P59" s="250"/>
      <c r="Q59" s="243"/>
      <c r="R59" s="244"/>
      <c r="S59" s="83" t="str">
        <f>IF(E59,IF(AND(MONTH(E59)=4,DAY(E59)=1),DATE(YEAR(E59)+12,3,31),IF(MONTH(E59)&lt;=3,DATE(YEAR(E59)+12,3,31),DATE(YEAR(E59)+13,3,31))),"")</f>
        <v/>
      </c>
      <c r="T59" s="84" t="str">
        <f t="shared" si="82"/>
        <v/>
      </c>
      <c r="U59" s="85" t="str">
        <f>IF(E59,S59-$S$1,"")</f>
        <v/>
      </c>
      <c r="V59" s="86" t="str">
        <f>IF(F59,IF(AND(MONTH(F59)=4,DAY(F59)=1),DATE(YEAR(F59)+12,3,31),IF(MONTH(F59)&lt;=3,DATE(YEAR(F59)+12,3,31),DATE(YEAR(F59)+13,3,31))),"")</f>
        <v/>
      </c>
      <c r="W59" s="84" t="str">
        <f t="shared" si="83"/>
        <v/>
      </c>
      <c r="X59" s="85" t="str">
        <f>IF(F59,V59-$S$1,"")</f>
        <v/>
      </c>
      <c r="Y59" s="86" t="str">
        <f>IF(G59,IF(AND(MONTH(G59)=4,DAY(G59)=1),DATE(YEAR(G59)+12,3,31),IF(MONTH(G59)&lt;=3,DATE(YEAR(G59)+12,3,31),DATE(YEAR(G59)+13,3,31))),"")</f>
        <v/>
      </c>
      <c r="Z59" s="84" t="str">
        <f t="shared" si="84"/>
        <v/>
      </c>
      <c r="AA59" s="87" t="str">
        <f>IF(G59,Y59-$S$1,"")</f>
        <v/>
      </c>
      <c r="AB59" s="88" t="str">
        <f>IF(H59,IF(AND(MONTH(H59)=4,DAY(H59)=1),DATE(YEAR(H59)+12,3,31),IF(MONTH(H59)&lt;=3,DATE(YEAR(H59)+12,3,31),DATE(YEAR(H59)+13,3,31))),"")</f>
        <v/>
      </c>
      <c r="AC59" s="84" t="str">
        <f t="shared" si="85"/>
        <v/>
      </c>
      <c r="AD59" s="89" t="str">
        <f>IF(H59,AB59-$S$1,"")</f>
        <v/>
      </c>
      <c r="AE59" s="90" t="str">
        <f>IF(E59,DATE(YEAR(S60),4,1),"")</f>
        <v/>
      </c>
      <c r="AF59" s="85" t="str">
        <f>IF(E59,AE59-$S$1,"")</f>
        <v/>
      </c>
      <c r="AG59" s="91" t="str">
        <f>IF(F59,DATE(YEAR(V60),4,1),"")</f>
        <v/>
      </c>
      <c r="AH59" s="85" t="str">
        <f>IF(F59,AG59-$S$1,"")</f>
        <v/>
      </c>
      <c r="AI59" s="91" t="str">
        <f>IF(G59,DATE(YEAR(Y60),4,1),"")</f>
        <v/>
      </c>
      <c r="AJ59" s="87" t="str">
        <f>IF(G59,AI59-$S$1,"")</f>
        <v/>
      </c>
      <c r="AK59" s="90" t="str">
        <f>IF(H59,DATE(YEAR(AB60),4,1),"")</f>
        <v/>
      </c>
      <c r="AL59" s="89" t="str">
        <f>IF(H59,AK59-$S$1,"")</f>
        <v/>
      </c>
      <c r="AM59" s="150" t="str">
        <f>IF(AF59&lt;=0,1,"")</f>
        <v/>
      </c>
      <c r="AO59" s="150" t="str">
        <f>IF(AH59&lt;=0,1,"")</f>
        <v/>
      </c>
      <c r="AQ59" s="150" t="str">
        <f>IF(AJ59&lt;=0,1,"")</f>
        <v/>
      </c>
      <c r="AS59" s="150" t="str">
        <f>IF(AL59&lt;=0,1,"")</f>
        <v/>
      </c>
      <c r="AT59" s="72"/>
      <c r="AU59" s="228" t="str">
        <f t="shared" si="71"/>
        <v/>
      </c>
      <c r="AV59" s="229" t="str">
        <f t="shared" si="72"/>
        <v/>
      </c>
      <c r="AW59" s="229" t="str">
        <f t="shared" si="73"/>
        <v/>
      </c>
      <c r="AX59" s="229" t="str">
        <f t="shared" si="74"/>
        <v/>
      </c>
      <c r="AY59" s="230">
        <f t="shared" si="75"/>
        <v>0</v>
      </c>
      <c r="AZ59" s="299" t="str">
        <f t="shared" ref="AZ59" si="126">IF(OR(AU58=1,AND(AU59=1,BE59&gt;=3)),15000,"")</f>
        <v/>
      </c>
      <c r="BA59" s="299" t="str">
        <f t="shared" ref="BA59" si="127">IF(OR(AV58=1,AND(AV59=1,BF59&gt;=3)),15000,"")</f>
        <v/>
      </c>
      <c r="BB59" s="299" t="str">
        <f>IF(OR(AW58=1,AND(AW59=1,BG59&gt;=3)),15000,"")</f>
        <v/>
      </c>
      <c r="BC59" s="299" t="str">
        <f>IF(OR(AX58=1,AND(AX59=1,BH59&gt;=3)),15000,"")</f>
        <v/>
      </c>
      <c r="BE59" s="238" t="str">
        <f>IF(BE58="","",RANK(BE58,BE58:BH58,1))</f>
        <v/>
      </c>
      <c r="BF59" s="238" t="str">
        <f>IF(BF58="","",RANK(BF58,BE58:BH58,1))</f>
        <v/>
      </c>
      <c r="BG59" s="238" t="str">
        <f>IF(BG58="","",RANK(BG58,BE58:BH58,1))</f>
        <v/>
      </c>
      <c r="BH59" s="238" t="str">
        <f>IF(BH58="","",RANK(BH58,BE58:BH58,1))</f>
        <v/>
      </c>
    </row>
    <row r="60" spans="3:60" ht="12" customHeight="1">
      <c r="C60" s="102">
        <f ca="1">$D$1</f>
        <v>41691</v>
      </c>
      <c r="D60" s="103" t="str">
        <f>IF(D59="","",DATEDIF(D59,$D$1,"y"))&amp;"."&amp;IF(IF(D59="","",DATEDIF(D59,$D$1,"ym"))&lt;10,"0"&amp;IF(D59="","",DATEDIF(D59,$D$1,"ym")),IF(D59="","",DATEDIF(D59,$D$1,"ym")))</f>
        <v>.</v>
      </c>
      <c r="E60" s="104" t="str">
        <f>IF(E59="","",DATEDIF(E59,$D$1,"y"))&amp;"."&amp;IF(IF(E59="","",DATEDIF(E59,$D$1,"ym"))&lt;10,"0"&amp;IF(E59="","",DATEDIF(E59,$D$1,"ym")),IF(E59="","",DATEDIF(E59,$D$1,"ym")))</f>
        <v>.</v>
      </c>
      <c r="F60" s="104" t="str">
        <f>IF(F59="","",DATEDIF(F59,$D$1,"y"))&amp;"."&amp;IF(IF(F59="","",DATEDIF(F59,$D$1,"ym"))&lt;10,"0"&amp;IF(F59="","",DATEDIF(F59,$D$1,"ym")),IF(F59="","",DATEDIF(F59,$D$1,"ym")))</f>
        <v>.</v>
      </c>
      <c r="G60" s="104" t="str">
        <f>IF(G59="","",DATEDIF(G59,$D$1,"y"))&amp;"."&amp;IF(IF(G59="","",DATEDIF(G59,$D$1,"ym"))&lt;10,"0"&amp;IF(G59="","",DATEDIF(G59,$D$1,"ym")),IF(G59="","",DATEDIF(G59,$D$1,"ym")))</f>
        <v>.</v>
      </c>
      <c r="H60" s="104" t="str">
        <f>IF(H59="","",DATEDIF(H59,$D$1,"y"))&amp;"."&amp;IF(IF(H59="","",DATEDIF(H59,$D$1,"ym"))&lt;10,"0"&amp;IF(H59="","",DATEDIF(H59,$D$1,"ym")),IF(H59="","",DATEDIF(H59,$D$1,"ym")))</f>
        <v>.</v>
      </c>
      <c r="I60" s="78"/>
      <c r="J60" s="79"/>
      <c r="K60" s="80"/>
      <c r="L60" s="81"/>
      <c r="M60" s="99"/>
      <c r="N60" s="81"/>
      <c r="O60" s="82"/>
      <c r="P60" s="307"/>
      <c r="Q60" s="305"/>
      <c r="R60" s="245"/>
      <c r="S60" s="155" t="str">
        <f>IF(E59,IF(AND(MONTH(E59)=4,DAY(E59)=1),DATE(YEAR(E59)+15,3,31),IF(MONTH(E59)&lt;=3,DATE(YEAR(E59)+15,3,31),DATE(YEAR(E59)+16,3,31))),"")</f>
        <v/>
      </c>
      <c r="T60" s="156" t="str">
        <f t="shared" si="82"/>
        <v/>
      </c>
      <c r="U60" s="100" t="str">
        <f>IF(E59,S60-$S$1,"")</f>
        <v/>
      </c>
      <c r="V60" s="157" t="str">
        <f>IF(F59,IF(AND(MONTH(F59)=4,DAY(F59)=1),DATE(YEAR(F59)+15,3,31),IF(MONTH(F59)&lt;=3,DATE(YEAR(F59)+15,3,31),DATE(YEAR(F59)+16,3,31))),"")</f>
        <v/>
      </c>
      <c r="W60" s="156" t="str">
        <f t="shared" si="83"/>
        <v/>
      </c>
      <c r="X60" s="100" t="str">
        <f>IF(F59,V60-$S$1,"")</f>
        <v/>
      </c>
      <c r="Y60" s="157" t="str">
        <f>IF(G59,IF(AND(MONTH(G59)=4,DAY(G59)=1),DATE(YEAR(G59)+15,3,31),IF(MONTH(G59)&lt;=3,DATE(YEAR(G59)+15,3,31),DATE(YEAR(G59)+16,3,31))),"")</f>
        <v/>
      </c>
      <c r="Z60" s="156" t="str">
        <f t="shared" si="84"/>
        <v/>
      </c>
      <c r="AA60" s="158" t="str">
        <f>IF(G59,Y60-$S$1,"")</f>
        <v/>
      </c>
      <c r="AB60" s="159" t="str">
        <f>IF(H59,IF(AND(MONTH(H59)=4,DAY(H59)=1),DATE(YEAR(H59)+15,3,31),IF(MONTH(H59)&lt;=3,DATE(YEAR(H59)+15,3,31),DATE(YEAR(H59)+16,3,31))),"")</f>
        <v/>
      </c>
      <c r="AC60" s="156" t="str">
        <f t="shared" si="85"/>
        <v/>
      </c>
      <c r="AD60" s="160" t="str">
        <f>IF(H59,AB60-$S$1,"")</f>
        <v/>
      </c>
      <c r="AE60" s="162" t="str">
        <f>IF(E59,DATE(YEAR(S60)+7,3,31),"")</f>
        <v/>
      </c>
      <c r="AF60" s="100" t="str">
        <f>IF(E59,AE60-$S$1,"")</f>
        <v/>
      </c>
      <c r="AG60" s="161" t="str">
        <f>IF(F59,DATE(YEAR(V60)+7,3,31),"")</f>
        <v/>
      </c>
      <c r="AH60" s="100" t="str">
        <f>IF(F59,AG60-$S$1,"")</f>
        <v/>
      </c>
      <c r="AI60" s="161" t="str">
        <f>IF(G59,DATE(YEAR(Y60)+7,3,31),"")</f>
        <v/>
      </c>
      <c r="AJ60" s="158" t="str">
        <f>IF(G59,AI60-$S$1,"")</f>
        <v/>
      </c>
      <c r="AK60" s="162" t="str">
        <f>IF(H59,DATE(YEAR(AB60)+7,3,31),"")</f>
        <v/>
      </c>
      <c r="AL60" s="160" t="str">
        <f>IF(H59,AK60-$S$1,"")</f>
        <v/>
      </c>
      <c r="AM60" s="150" t="str">
        <f>IF(AF60&lt;=0,1,"")</f>
        <v/>
      </c>
      <c r="AO60" s="150" t="str">
        <f>IF(AH60&lt;=0,1,"")</f>
        <v/>
      </c>
      <c r="AQ60" s="150" t="str">
        <f>IF(AJ60&lt;=0,1,"")</f>
        <v/>
      </c>
      <c r="AS60" s="150" t="str">
        <f>IF(AL60&lt;=0,1,"")</f>
        <v/>
      </c>
      <c r="AT60" s="101">
        <f>SUM(AM59:AS59)-SUM(AM60:AS60)</f>
        <v>0</v>
      </c>
      <c r="AU60" s="228" t="str">
        <f t="shared" si="71"/>
        <v/>
      </c>
      <c r="AV60" s="229" t="str">
        <f t="shared" si="72"/>
        <v/>
      </c>
      <c r="AW60" s="229" t="str">
        <f t="shared" si="73"/>
        <v/>
      </c>
      <c r="AX60" s="229" t="str">
        <f t="shared" si="74"/>
        <v/>
      </c>
      <c r="AY60" s="230">
        <f t="shared" si="75"/>
        <v>0</v>
      </c>
      <c r="AZ60" s="299" t="str">
        <f t="shared" ref="AZ60" si="128">IF(OR(AZ59=15000,AND(AU59="",AU60="")),"",IF(AU60=1,10000,""))</f>
        <v/>
      </c>
      <c r="BA60" s="299" t="str">
        <f t="shared" ref="BA60" si="129">IF(OR(BA59=15000,AND(AV59="",AV60="")),"",IF(AV60=1,10000,""))</f>
        <v/>
      </c>
      <c r="BB60" s="299" t="str">
        <f>IF(OR(BB59=15000,AND(AW59="",AW60="")),"",IF(AW60=1,10000,""))</f>
        <v/>
      </c>
      <c r="BC60" s="299" t="str">
        <f>IF(OR(BC59=15000,AND(AX59="",AX60="")),"",IF(AX60=1,10000,""))</f>
        <v/>
      </c>
      <c r="BE60" s="239"/>
      <c r="BF60" s="239"/>
      <c r="BG60" s="239"/>
      <c r="BH60" s="239"/>
    </row>
    <row r="61" spans="3:60" ht="12" customHeight="1">
      <c r="C61" s="396"/>
      <c r="D61" s="120"/>
      <c r="E61" s="120"/>
      <c r="F61" s="121"/>
      <c r="G61" s="121"/>
      <c r="H61" s="121"/>
      <c r="I61" s="77">
        <f>AT63</f>
        <v>0</v>
      </c>
      <c r="J61" s="127"/>
      <c r="K61" s="131" t="str">
        <f>IF(COUNTA(D61:E61)=0,"",IF(J61="○",SUM(COUNTA(E61)*11000,COUNTA(F61:H61)*6500,I61*5000),IF(D61="",SUM(COUNTA(E61)*6500,COUNTA(F61:H61)*6500,I61*5000),(COUNTA(D61)*13000+COUNTA(E61:H61)*6500+I61*5000))))</f>
        <v/>
      </c>
      <c r="L61" s="61"/>
      <c r="M61" s="146" t="str">
        <f>IF(L61="","",IF(AND(L61=1,$D$1&gt;=41730),0,IF(AND(L61=1,$D$1&gt;=41365),1000,IF(L61&lt;=12000,"",IF(L61&gt;55000,27000,IF(L61&gt;23000,ROUNDDOWN((L61-23000)/2+11000,-2),ROUNDDOWN(L61-12000,-2)))))))</f>
        <v/>
      </c>
      <c r="N61" s="60"/>
      <c r="O61" s="132" t="str">
        <f>IF(N61="","",VLOOKUP(N61,リスト!$P$42:$R$70,3))</f>
        <v/>
      </c>
      <c r="P61" s="240" t="str">
        <f t="shared" ref="P61" si="130">IF(COUNTA(E61:H61)&gt;0,AY63,"")</f>
        <v/>
      </c>
      <c r="Q61" s="241">
        <f t="shared" ref="Q61" si="131">IF(P63=1,P61*5000,SUM(AZ62:BC63))</f>
        <v>0</v>
      </c>
      <c r="R61" s="242"/>
      <c r="S61" s="251" t="str">
        <f>IF(E62,EOMONTH(DATE(YEAR(E62)+3,MONTH(E62),DAY(E62)-1),0),"")</f>
        <v/>
      </c>
      <c r="T61" s="252" t="str">
        <f t="shared" si="82"/>
        <v/>
      </c>
      <c r="U61" s="246" t="str">
        <f>IF(E62,S61-$S$1,"")</f>
        <v/>
      </c>
      <c r="V61" s="253" t="str">
        <f>IF(F62,EOMONTH(DATE(YEAR(F62)+3,MONTH(F62),DAY(F62)-1),0),"")</f>
        <v/>
      </c>
      <c r="W61" s="252" t="str">
        <f t="shared" si="83"/>
        <v/>
      </c>
      <c r="X61" s="246" t="str">
        <f>IF(F62,V61-$S$1,"")</f>
        <v/>
      </c>
      <c r="Y61" s="253" t="str">
        <f>IF(G62,EOMONTH(DATE(YEAR(G62)+3,MONTH(G62),DAY(G62)-1),0),"")</f>
        <v/>
      </c>
      <c r="Z61" s="252" t="str">
        <f t="shared" si="84"/>
        <v/>
      </c>
      <c r="AA61" s="254" t="str">
        <f>IF(G62,Y61-$S$1,"")</f>
        <v/>
      </c>
      <c r="AB61" s="255" t="str">
        <f>IF(H62,EOMONTH(DATE(YEAR(H62)+3,MONTH(H62),DAY(H62)-1),0),"")</f>
        <v/>
      </c>
      <c r="AC61" s="252" t="str">
        <f t="shared" si="85"/>
        <v/>
      </c>
      <c r="AD61" s="256" t="str">
        <f>IF(H62,AB61-$S$1,"")</f>
        <v/>
      </c>
      <c r="AE61" s="251" t="str">
        <f>IF(E62,IF(AND(MONTH(E62)=4,DAY(E62)=1),DATE(YEAR(E62)+18,3,31),IF(MONTH(E62)&lt;=3,DATE(YEAR(E62)+18,3,31),DATE(YEAR(E62)+19,3,31))),"")</f>
        <v/>
      </c>
      <c r="AF61" s="247" t="str">
        <f>IF(E62,AE61-$S$1,"")</f>
        <v/>
      </c>
      <c r="AG61" s="253" t="str">
        <f>IF(F62,IF(AND(MONTH(F62)=4,DAY(F62)=1),DATE(YEAR(F62)+18,3,31),IF(MONTH(F62)&lt;=3,DATE(YEAR(F62)+18,3,31),DATE(YEAR(F62)+19,3,31))),"")</f>
        <v/>
      </c>
      <c r="AH61" s="247" t="str">
        <f>IF(F62,AG61-$S$1,"")</f>
        <v/>
      </c>
      <c r="AI61" s="253" t="str">
        <f>IF(G62,IF(AND(MONTH(G62)=4,DAY(G62)=1),DATE(YEAR(G62)+18,3,31),IF(MONTH(G62)&lt;=3,DATE(YEAR(G62)+18,3,31),DATE(YEAR(G62)+19,3,31))),"")</f>
        <v/>
      </c>
      <c r="AJ61" s="248" t="str">
        <f>IF(G62,AI61-$S$1,"")</f>
        <v/>
      </c>
      <c r="AK61" s="255" t="str">
        <f>IF(H62,IF(AND(MONTH(H62)=4,DAY(H62)=1),DATE(YEAR(H62)+18,3,31),IF(MONTH(H62)&lt;=3,DATE(YEAR(H62)+18,3,31),DATE(YEAR(H62)+19,3,31))),"")</f>
        <v/>
      </c>
      <c r="AL61" s="249" t="str">
        <f>IF(H62,AK61-$S$1,"")</f>
        <v/>
      </c>
      <c r="AM61" s="72"/>
      <c r="AO61" s="72"/>
      <c r="AQ61" s="72"/>
      <c r="AS61" s="72"/>
      <c r="AT61" s="72"/>
      <c r="AU61" s="228" t="str">
        <f t="shared" si="71"/>
        <v/>
      </c>
      <c r="AV61" s="229" t="str">
        <f t="shared" si="72"/>
        <v/>
      </c>
      <c r="AW61" s="229" t="str">
        <f t="shared" si="73"/>
        <v/>
      </c>
      <c r="AX61" s="229" t="str">
        <f t="shared" si="74"/>
        <v/>
      </c>
      <c r="AY61" s="230">
        <f t="shared" si="75"/>
        <v>0</v>
      </c>
      <c r="AZ61" s="228" t="str">
        <f>IF(AF61="","",IF(AF61&gt;=1,1,""))</f>
        <v/>
      </c>
      <c r="BA61" s="229" t="str">
        <f>IF(AH61="","",IF(AH61&gt;=1,1,""))</f>
        <v/>
      </c>
      <c r="BB61" s="229" t="str">
        <f>IF(AJ61="","",IF(AJ61&gt;=1,1,""))</f>
        <v/>
      </c>
      <c r="BC61" s="229" t="str">
        <f>IF(AL61="","",IF(AL61&gt;=1,1,""))</f>
        <v/>
      </c>
      <c r="BD61" s="237">
        <f>SUM(AZ61:BC61)</f>
        <v>0</v>
      </c>
      <c r="BE61" s="236" t="str">
        <f>IF(AZ61="","",AF61+1)</f>
        <v/>
      </c>
      <c r="BF61" s="236" t="str">
        <f>IF(BA61="","",AH61+2)</f>
        <v/>
      </c>
      <c r="BG61" s="236" t="str">
        <f>IF(BB61="","",AJ61+3)</f>
        <v/>
      </c>
      <c r="BH61" s="236" t="str">
        <f>IF(BC61="","",AL61+4)</f>
        <v/>
      </c>
    </row>
    <row r="62" spans="3:60" ht="12" customHeight="1">
      <c r="C62" s="397"/>
      <c r="D62" s="122"/>
      <c r="E62" s="123"/>
      <c r="F62" s="123"/>
      <c r="G62" s="123"/>
      <c r="H62" s="123"/>
      <c r="I62" s="78"/>
      <c r="J62" s="79"/>
      <c r="K62" s="80"/>
      <c r="L62" s="81"/>
      <c r="M62" s="82"/>
      <c r="N62" s="81"/>
      <c r="O62" s="82"/>
      <c r="P62" s="250"/>
      <c r="Q62" s="243"/>
      <c r="R62" s="244"/>
      <c r="S62" s="83" t="str">
        <f>IF(E62,IF(AND(MONTH(E62)=4,DAY(E62)=1),DATE(YEAR(E62)+12,3,31),IF(MONTH(E62)&lt;=3,DATE(YEAR(E62)+12,3,31),DATE(YEAR(E62)+13,3,31))),"")</f>
        <v/>
      </c>
      <c r="T62" s="84" t="str">
        <f t="shared" si="82"/>
        <v/>
      </c>
      <c r="U62" s="85" t="str">
        <f>IF(E62,S62-$S$1,"")</f>
        <v/>
      </c>
      <c r="V62" s="86" t="str">
        <f>IF(F62,IF(AND(MONTH(F62)=4,DAY(F62)=1),DATE(YEAR(F62)+12,3,31),IF(MONTH(F62)&lt;=3,DATE(YEAR(F62)+12,3,31),DATE(YEAR(F62)+13,3,31))),"")</f>
        <v/>
      </c>
      <c r="W62" s="84" t="str">
        <f t="shared" si="83"/>
        <v/>
      </c>
      <c r="X62" s="85" t="str">
        <f>IF(F62,V62-$S$1,"")</f>
        <v/>
      </c>
      <c r="Y62" s="86" t="str">
        <f>IF(G62,IF(AND(MONTH(G62)=4,DAY(G62)=1),DATE(YEAR(G62)+12,3,31),IF(MONTH(G62)&lt;=3,DATE(YEAR(G62)+12,3,31),DATE(YEAR(G62)+13,3,31))),"")</f>
        <v/>
      </c>
      <c r="Z62" s="84" t="str">
        <f t="shared" si="84"/>
        <v/>
      </c>
      <c r="AA62" s="87" t="str">
        <f>IF(G62,Y62-$S$1,"")</f>
        <v/>
      </c>
      <c r="AB62" s="88" t="str">
        <f>IF(H62,IF(AND(MONTH(H62)=4,DAY(H62)=1),DATE(YEAR(H62)+12,3,31),IF(MONTH(H62)&lt;=3,DATE(YEAR(H62)+12,3,31),DATE(YEAR(H62)+13,3,31))),"")</f>
        <v/>
      </c>
      <c r="AC62" s="84" t="str">
        <f t="shared" si="85"/>
        <v/>
      </c>
      <c r="AD62" s="89" t="str">
        <f>IF(H62,AB62-$S$1,"")</f>
        <v/>
      </c>
      <c r="AE62" s="90" t="str">
        <f>IF(E62,DATE(YEAR(S63),4,1),"")</f>
        <v/>
      </c>
      <c r="AF62" s="85" t="str">
        <f>IF(E62,AE62-$S$1,"")</f>
        <v/>
      </c>
      <c r="AG62" s="91" t="str">
        <f>IF(F62,DATE(YEAR(V63),4,1),"")</f>
        <v/>
      </c>
      <c r="AH62" s="85" t="str">
        <f>IF(F62,AG62-$S$1,"")</f>
        <v/>
      </c>
      <c r="AI62" s="91" t="str">
        <f>IF(G62,DATE(YEAR(Y63),4,1),"")</f>
        <v/>
      </c>
      <c r="AJ62" s="87" t="str">
        <f>IF(G62,AI62-$S$1,"")</f>
        <v/>
      </c>
      <c r="AK62" s="90" t="str">
        <f>IF(H62,DATE(YEAR(AB63),4,1),"")</f>
        <v/>
      </c>
      <c r="AL62" s="89" t="str">
        <f>IF(H62,AK62-$S$1,"")</f>
        <v/>
      </c>
      <c r="AM62" s="150" t="str">
        <f>IF(AF62&lt;=0,1,"")</f>
        <v/>
      </c>
      <c r="AO62" s="150" t="str">
        <f>IF(AH62&lt;=0,1,"")</f>
        <v/>
      </c>
      <c r="AQ62" s="150" t="str">
        <f>IF(AJ62&lt;=0,1,"")</f>
        <v/>
      </c>
      <c r="AS62" s="150" t="str">
        <f>IF(AL62&lt;=0,1,"")</f>
        <v/>
      </c>
      <c r="AT62" s="72"/>
      <c r="AU62" s="228" t="str">
        <f t="shared" si="71"/>
        <v/>
      </c>
      <c r="AV62" s="229" t="str">
        <f t="shared" si="72"/>
        <v/>
      </c>
      <c r="AW62" s="229" t="str">
        <f t="shared" si="73"/>
        <v/>
      </c>
      <c r="AX62" s="229" t="str">
        <f t="shared" si="74"/>
        <v/>
      </c>
      <c r="AY62" s="230">
        <f t="shared" si="75"/>
        <v>0</v>
      </c>
      <c r="AZ62" s="299" t="str">
        <f t="shared" ref="AZ62" si="132">IF(OR(AU61=1,AND(AU62=1,BE62&gt;=3)),15000,"")</f>
        <v/>
      </c>
      <c r="BA62" s="299" t="str">
        <f t="shared" ref="BA62" si="133">IF(OR(AV61=1,AND(AV62=1,BF62&gt;=3)),15000,"")</f>
        <v/>
      </c>
      <c r="BB62" s="299" t="str">
        <f>IF(OR(AW61=1,AND(AW62=1,BG62&gt;=3)),15000,"")</f>
        <v/>
      </c>
      <c r="BC62" s="299" t="str">
        <f>IF(OR(AX61=1,AND(AX62=1,BH62&gt;=3)),15000,"")</f>
        <v/>
      </c>
      <c r="BE62" s="238" t="str">
        <f>IF(BE61="","",RANK(BE61,BE61:BH61,1))</f>
        <v/>
      </c>
      <c r="BF62" s="238" t="str">
        <f>IF(BF61="","",RANK(BF61,BE61:BH61,1))</f>
        <v/>
      </c>
      <c r="BG62" s="238" t="str">
        <f>IF(BG61="","",RANK(BG61,BE61:BH61,1))</f>
        <v/>
      </c>
      <c r="BH62" s="238" t="str">
        <f>IF(BH61="","",RANK(BH61,BE61:BH61,1))</f>
        <v/>
      </c>
    </row>
    <row r="63" spans="3:60" ht="12" customHeight="1">
      <c r="C63" s="92">
        <f ca="1">$D$1</f>
        <v>41691</v>
      </c>
      <c r="D63" s="93" t="str">
        <f>IF(D62="","",DATEDIF(D62,$D$1,"y"))&amp;"."&amp;IF(IF(D62="","",DATEDIF(D62,$D$1,"ym"))&lt;10,"0"&amp;IF(D62="","",DATEDIF(D62,$D$1,"ym")),IF(D62="","",DATEDIF(D62,$D$1,"ym")))</f>
        <v>.</v>
      </c>
      <c r="E63" s="94" t="str">
        <f>IF(E62="","",DATEDIF(E62,$D$1,"y"))&amp;"."&amp;IF(IF(E62="","",DATEDIF(E62,$D$1,"ym"))&lt;10,"0"&amp;IF(E62="","",DATEDIF(E62,$D$1,"ym")),IF(E62="","",DATEDIF(E62,$D$1,"ym")))</f>
        <v>.</v>
      </c>
      <c r="F63" s="94" t="str">
        <f>IF(F62="","",DATEDIF(F62,$D$1,"y"))&amp;"."&amp;IF(IF(F62="","",DATEDIF(F62,$D$1,"ym"))&lt;10,"0"&amp;IF(F62="","",DATEDIF(F62,$D$1,"ym")),IF(F62="","",DATEDIF(F62,$D$1,"ym")))</f>
        <v>.</v>
      </c>
      <c r="G63" s="94" t="str">
        <f>IF(G62="","",DATEDIF(G62,$D$1,"y"))&amp;"."&amp;IF(IF(G62="","",DATEDIF(G62,$D$1,"ym"))&lt;10,"0"&amp;IF(G62="","",DATEDIF(G62,$D$1,"ym")),IF(G62="","",DATEDIF(G62,$D$1,"ym")))</f>
        <v>.</v>
      </c>
      <c r="H63" s="94" t="str">
        <f>IF(H62="","",DATEDIF(H62,$D$1,"y"))&amp;"."&amp;IF(IF(H62="","",DATEDIF(H62,$D$1,"ym"))&lt;10,"0"&amp;IF(H62="","",DATEDIF(H62,$D$1,"ym")),IF(H62="","",DATEDIF(H62,$D$1,"ym")))</f>
        <v>.</v>
      </c>
      <c r="I63" s="95"/>
      <c r="J63" s="96"/>
      <c r="K63" s="97"/>
      <c r="L63" s="98"/>
      <c r="M63" s="99"/>
      <c r="N63" s="98"/>
      <c r="O63" s="99"/>
      <c r="P63" s="307"/>
      <c r="Q63" s="305"/>
      <c r="R63" s="245"/>
      <c r="S63" s="155" t="str">
        <f>IF(E62,IF(AND(MONTH(E62)=4,DAY(E62)=1),DATE(YEAR(E62)+15,3,31),IF(MONTH(E62)&lt;=3,DATE(YEAR(E62)+15,3,31),DATE(YEAR(E62)+16,3,31))),"")</f>
        <v/>
      </c>
      <c r="T63" s="156" t="str">
        <f t="shared" si="82"/>
        <v/>
      </c>
      <c r="U63" s="100" t="str">
        <f>IF(E62,S63-$S$1,"")</f>
        <v/>
      </c>
      <c r="V63" s="157" t="str">
        <f>IF(F62,IF(AND(MONTH(F62)=4,DAY(F62)=1),DATE(YEAR(F62)+15,3,31),IF(MONTH(F62)&lt;=3,DATE(YEAR(F62)+15,3,31),DATE(YEAR(F62)+16,3,31))),"")</f>
        <v/>
      </c>
      <c r="W63" s="156" t="str">
        <f t="shared" si="83"/>
        <v/>
      </c>
      <c r="X63" s="100" t="str">
        <f>IF(F62,V63-$S$1,"")</f>
        <v/>
      </c>
      <c r="Y63" s="157" t="str">
        <f>IF(G62,IF(AND(MONTH(G62)=4,DAY(G62)=1),DATE(YEAR(G62)+15,3,31),IF(MONTH(G62)&lt;=3,DATE(YEAR(G62)+15,3,31),DATE(YEAR(G62)+16,3,31))),"")</f>
        <v/>
      </c>
      <c r="Z63" s="156" t="str">
        <f t="shared" si="84"/>
        <v/>
      </c>
      <c r="AA63" s="158" t="str">
        <f>IF(G62,Y63-$S$1,"")</f>
        <v/>
      </c>
      <c r="AB63" s="159" t="str">
        <f>IF(H62,IF(AND(MONTH(H62)=4,DAY(H62)=1),DATE(YEAR(H62)+15,3,31),IF(MONTH(H62)&lt;=3,DATE(YEAR(H62)+15,3,31),DATE(YEAR(H62)+16,3,31))),"")</f>
        <v/>
      </c>
      <c r="AC63" s="156" t="str">
        <f t="shared" si="85"/>
        <v/>
      </c>
      <c r="AD63" s="160" t="str">
        <f>IF(H62,AB63-$S$1,"")</f>
        <v/>
      </c>
      <c r="AE63" s="162" t="str">
        <f>IF(E62,DATE(YEAR(S63)+7,3,31),"")</f>
        <v/>
      </c>
      <c r="AF63" s="100" t="str">
        <f>IF(E62,AE63-$S$1,"")</f>
        <v/>
      </c>
      <c r="AG63" s="161" t="str">
        <f>IF(F62,DATE(YEAR(V63)+7,3,31),"")</f>
        <v/>
      </c>
      <c r="AH63" s="100" t="str">
        <f>IF(F62,AG63-$S$1,"")</f>
        <v/>
      </c>
      <c r="AI63" s="161" t="str">
        <f>IF(G62,DATE(YEAR(Y63)+7,3,31),"")</f>
        <v/>
      </c>
      <c r="AJ63" s="158" t="str">
        <f>IF(G62,AI63-$S$1,"")</f>
        <v/>
      </c>
      <c r="AK63" s="162" t="str">
        <f>IF(H62,DATE(YEAR(AB63)+7,3,31),"")</f>
        <v/>
      </c>
      <c r="AL63" s="160" t="str">
        <f>IF(H62,AK63-$S$1,"")</f>
        <v/>
      </c>
      <c r="AM63" s="150" t="str">
        <f>IF(AF63&lt;=0,1,"")</f>
        <v/>
      </c>
      <c r="AO63" s="150" t="str">
        <f>IF(AH63&lt;=0,1,"")</f>
        <v/>
      </c>
      <c r="AQ63" s="150" t="str">
        <f>IF(AJ63&lt;=0,1,"")</f>
        <v/>
      </c>
      <c r="AS63" s="150" t="str">
        <f>IF(AL63&lt;=0,1,"")</f>
        <v/>
      </c>
      <c r="AT63" s="101">
        <f>SUM(AM62:AS62)-SUM(AM63:AS63)</f>
        <v>0</v>
      </c>
      <c r="AU63" s="228" t="str">
        <f t="shared" si="71"/>
        <v/>
      </c>
      <c r="AV63" s="229" t="str">
        <f t="shared" si="72"/>
        <v/>
      </c>
      <c r="AW63" s="229" t="str">
        <f t="shared" si="73"/>
        <v/>
      </c>
      <c r="AX63" s="229" t="str">
        <f t="shared" si="74"/>
        <v/>
      </c>
      <c r="AY63" s="230">
        <f t="shared" si="75"/>
        <v>0</v>
      </c>
      <c r="AZ63" s="299" t="str">
        <f t="shared" ref="AZ63" si="134">IF(OR(AZ62=15000,AND(AU62="",AU63="")),"",IF(AU63=1,10000,""))</f>
        <v/>
      </c>
      <c r="BA63" s="299" t="str">
        <f t="shared" ref="BA63" si="135">IF(OR(BA62=15000,AND(AV62="",AV63="")),"",IF(AV63=1,10000,""))</f>
        <v/>
      </c>
      <c r="BB63" s="299" t="str">
        <f>IF(OR(BB62=15000,AND(AW62="",AW63="")),"",IF(AW63=1,10000,""))</f>
        <v/>
      </c>
      <c r="BC63" s="299" t="str">
        <f>IF(OR(BC62=15000,AND(AX62="",AX63="")),"",IF(AX63=1,10000,""))</f>
        <v/>
      </c>
      <c r="BE63" s="239"/>
      <c r="BF63" s="239"/>
      <c r="BG63" s="239"/>
      <c r="BH63" s="239"/>
    </row>
    <row r="64" spans="3:60" ht="12" customHeight="1">
      <c r="C64" s="396"/>
      <c r="D64" s="125"/>
      <c r="E64" s="125"/>
      <c r="F64" s="124"/>
      <c r="G64" s="124"/>
      <c r="H64" s="124"/>
      <c r="I64" s="77">
        <f>AT66</f>
        <v>0</v>
      </c>
      <c r="J64" s="127"/>
      <c r="K64" s="131" t="str">
        <f>IF(COUNTA(D64:E64)=0,"",IF(J64="○",SUM(COUNTA(E64)*11000,COUNTA(F64:H64)*6500,I64*5000),IF(D64="",SUM(COUNTA(E64)*6500,COUNTA(F64:H64)*6500,I64*5000),(COUNTA(D64)*13000+COUNTA(E64:H64)*6500+I64*5000))))</f>
        <v/>
      </c>
      <c r="L64" s="58"/>
      <c r="M64" s="146" t="str">
        <f>IF(L64="","",IF(AND(L64=1,$D$1&gt;=41730),0,IF(AND(L64=1,$D$1&gt;=41365),1000,IF(L64&lt;=12000,"",IF(L64&gt;55000,27000,IF(L64&gt;23000,ROUNDDOWN((L64-23000)/2+11000,-2),ROUNDDOWN(L64-12000,-2)))))))</f>
        <v/>
      </c>
      <c r="N64" s="59"/>
      <c r="O64" s="146" t="str">
        <f>IF(N64="","",VLOOKUP(N64,リスト!$P$42:$R$70,3))</f>
        <v/>
      </c>
      <c r="P64" s="240" t="str">
        <f t="shared" ref="P64" si="136">IF(COUNTA(E64:H64)&gt;0,AY66,"")</f>
        <v/>
      </c>
      <c r="Q64" s="241">
        <f t="shared" ref="Q64" si="137">IF(P66=1,P64*5000,SUM(AZ65:BC66))</f>
        <v>0</v>
      </c>
      <c r="R64" s="242"/>
      <c r="S64" s="251" t="str">
        <f>IF(E65,EOMONTH(DATE(YEAR(E65)+3,MONTH(E65),DAY(E65)-1),0),"")</f>
        <v/>
      </c>
      <c r="T64" s="252" t="str">
        <f t="shared" si="82"/>
        <v/>
      </c>
      <c r="U64" s="246" t="str">
        <f>IF(E65,S64-$S$1,"")</f>
        <v/>
      </c>
      <c r="V64" s="253" t="str">
        <f>IF(F65,EOMONTH(DATE(YEAR(F65)+3,MONTH(F65),DAY(F65)-1),0),"")</f>
        <v/>
      </c>
      <c r="W64" s="252" t="str">
        <f t="shared" si="83"/>
        <v/>
      </c>
      <c r="X64" s="246" t="str">
        <f>IF(F65,V64-$S$1,"")</f>
        <v/>
      </c>
      <c r="Y64" s="253" t="str">
        <f>IF(G65,EOMONTH(DATE(YEAR(G65)+3,MONTH(G65),DAY(G65)-1),0),"")</f>
        <v/>
      </c>
      <c r="Z64" s="252" t="str">
        <f t="shared" si="84"/>
        <v/>
      </c>
      <c r="AA64" s="254" t="str">
        <f>IF(G65,Y64-$S$1,"")</f>
        <v/>
      </c>
      <c r="AB64" s="255" t="str">
        <f>IF(H65,EOMONTH(DATE(YEAR(H65)+3,MONTH(H65),DAY(H65)-1),0),"")</f>
        <v/>
      </c>
      <c r="AC64" s="252" t="str">
        <f t="shared" si="85"/>
        <v/>
      </c>
      <c r="AD64" s="256" t="str">
        <f>IF(H65,AB64-$S$1,"")</f>
        <v/>
      </c>
      <c r="AE64" s="251" t="str">
        <f>IF(E65,IF(AND(MONTH(E65)=4,DAY(E65)=1),DATE(YEAR(E65)+18,3,31),IF(MONTH(E65)&lt;=3,DATE(YEAR(E65)+18,3,31),DATE(YEAR(E65)+19,3,31))),"")</f>
        <v/>
      </c>
      <c r="AF64" s="247" t="str">
        <f>IF(E65,AE64-$S$1,"")</f>
        <v/>
      </c>
      <c r="AG64" s="253" t="str">
        <f>IF(F65,IF(AND(MONTH(F65)=4,DAY(F65)=1),DATE(YEAR(F65)+18,3,31),IF(MONTH(F65)&lt;=3,DATE(YEAR(F65)+18,3,31),DATE(YEAR(F65)+19,3,31))),"")</f>
        <v/>
      </c>
      <c r="AH64" s="247" t="str">
        <f>IF(F65,AG64-$S$1,"")</f>
        <v/>
      </c>
      <c r="AI64" s="253" t="str">
        <f>IF(G65,IF(AND(MONTH(G65)=4,DAY(G65)=1),DATE(YEAR(G65)+18,3,31),IF(MONTH(G65)&lt;=3,DATE(YEAR(G65)+18,3,31),DATE(YEAR(G65)+19,3,31))),"")</f>
        <v/>
      </c>
      <c r="AJ64" s="248" t="str">
        <f>IF(G65,AI64-$S$1,"")</f>
        <v/>
      </c>
      <c r="AK64" s="255" t="str">
        <f>IF(H65,IF(AND(MONTH(H65)=4,DAY(H65)=1),DATE(YEAR(H65)+18,3,31),IF(MONTH(H65)&lt;=3,DATE(YEAR(H65)+18,3,31),DATE(YEAR(H65)+19,3,31))),"")</f>
        <v/>
      </c>
      <c r="AL64" s="249" t="str">
        <f>IF(H65,AK64-$S$1,"")</f>
        <v/>
      </c>
      <c r="AM64" s="72"/>
      <c r="AO64" s="72"/>
      <c r="AQ64" s="72"/>
      <c r="AS64" s="72"/>
      <c r="AT64" s="72"/>
      <c r="AU64" s="228" t="str">
        <f t="shared" si="71"/>
        <v/>
      </c>
      <c r="AV64" s="229" t="str">
        <f t="shared" si="72"/>
        <v/>
      </c>
      <c r="AW64" s="229" t="str">
        <f t="shared" si="73"/>
        <v/>
      </c>
      <c r="AX64" s="229" t="str">
        <f t="shared" si="74"/>
        <v/>
      </c>
      <c r="AY64" s="230">
        <f t="shared" si="75"/>
        <v>0</v>
      </c>
      <c r="AZ64" s="228" t="str">
        <f>IF(AF64="","",IF(AF64&gt;=1,1,""))</f>
        <v/>
      </c>
      <c r="BA64" s="229" t="str">
        <f>IF(AH64="","",IF(AH64&gt;=1,1,""))</f>
        <v/>
      </c>
      <c r="BB64" s="229" t="str">
        <f>IF(AJ64="","",IF(AJ64&gt;=1,1,""))</f>
        <v/>
      </c>
      <c r="BC64" s="229" t="str">
        <f>IF(AL64="","",IF(AL64&gt;=1,1,""))</f>
        <v/>
      </c>
      <c r="BD64" s="237">
        <f>SUM(AZ64:BC64)</f>
        <v>0</v>
      </c>
      <c r="BE64" s="236" t="str">
        <f>IF(AZ64="","",AF64+1)</f>
        <v/>
      </c>
      <c r="BF64" s="236" t="str">
        <f>IF(BA64="","",AH64+2)</f>
        <v/>
      </c>
      <c r="BG64" s="236" t="str">
        <f>IF(BB64="","",AJ64+3)</f>
        <v/>
      </c>
      <c r="BH64" s="236" t="str">
        <f>IF(BC64="","",AL64+4)</f>
        <v/>
      </c>
    </row>
    <row r="65" spans="3:60" ht="12" customHeight="1">
      <c r="C65" s="397"/>
      <c r="D65" s="122"/>
      <c r="E65" s="123"/>
      <c r="F65" s="123"/>
      <c r="G65" s="123"/>
      <c r="H65" s="123"/>
      <c r="I65" s="78"/>
      <c r="J65" s="79"/>
      <c r="K65" s="80"/>
      <c r="L65" s="81"/>
      <c r="M65" s="82"/>
      <c r="N65" s="81"/>
      <c r="O65" s="82"/>
      <c r="P65" s="250"/>
      <c r="Q65" s="243"/>
      <c r="R65" s="244"/>
      <c r="S65" s="83" t="str">
        <f>IF(E65,IF(AND(MONTH(E65)=4,DAY(E65)=1),DATE(YEAR(E65)+12,3,31),IF(MONTH(E65)&lt;=3,DATE(YEAR(E65)+12,3,31),DATE(YEAR(E65)+13,3,31))),"")</f>
        <v/>
      </c>
      <c r="T65" s="84" t="str">
        <f t="shared" si="82"/>
        <v/>
      </c>
      <c r="U65" s="85" t="str">
        <f>IF(E65,S65-$S$1,"")</f>
        <v/>
      </c>
      <c r="V65" s="86" t="str">
        <f>IF(F65,IF(AND(MONTH(F65)=4,DAY(F65)=1),DATE(YEAR(F65)+12,3,31),IF(MONTH(F65)&lt;=3,DATE(YEAR(F65)+12,3,31),DATE(YEAR(F65)+13,3,31))),"")</f>
        <v/>
      </c>
      <c r="W65" s="84" t="str">
        <f t="shared" si="83"/>
        <v/>
      </c>
      <c r="X65" s="85" t="str">
        <f>IF(F65,V65-$S$1,"")</f>
        <v/>
      </c>
      <c r="Y65" s="86" t="str">
        <f>IF(G65,IF(AND(MONTH(G65)=4,DAY(G65)=1),DATE(YEAR(G65)+12,3,31),IF(MONTH(G65)&lt;=3,DATE(YEAR(G65)+12,3,31),DATE(YEAR(G65)+13,3,31))),"")</f>
        <v/>
      </c>
      <c r="Z65" s="84" t="str">
        <f t="shared" si="84"/>
        <v/>
      </c>
      <c r="AA65" s="87" t="str">
        <f>IF(G65,Y65-$S$1,"")</f>
        <v/>
      </c>
      <c r="AB65" s="88" t="str">
        <f>IF(H65,IF(AND(MONTH(H65)=4,DAY(H65)=1),DATE(YEAR(H65)+12,3,31),IF(MONTH(H65)&lt;=3,DATE(YEAR(H65)+12,3,31),DATE(YEAR(H65)+13,3,31))),"")</f>
        <v/>
      </c>
      <c r="AC65" s="84" t="str">
        <f t="shared" si="85"/>
        <v/>
      </c>
      <c r="AD65" s="89" t="str">
        <f>IF(H65,AB65-$S$1,"")</f>
        <v/>
      </c>
      <c r="AE65" s="90" t="str">
        <f>IF(E65,DATE(YEAR(S66),4,1),"")</f>
        <v/>
      </c>
      <c r="AF65" s="85" t="str">
        <f>IF(E65,AE65-$S$1,"")</f>
        <v/>
      </c>
      <c r="AG65" s="91" t="str">
        <f>IF(F65,DATE(YEAR(V66),4,1),"")</f>
        <v/>
      </c>
      <c r="AH65" s="85" t="str">
        <f>IF(F65,AG65-$S$1,"")</f>
        <v/>
      </c>
      <c r="AI65" s="91" t="str">
        <f>IF(G65,DATE(YEAR(Y66),4,1),"")</f>
        <v/>
      </c>
      <c r="AJ65" s="87" t="str">
        <f>IF(G65,AI65-$S$1,"")</f>
        <v/>
      </c>
      <c r="AK65" s="90" t="str">
        <f>IF(H65,DATE(YEAR(AB66),4,1),"")</f>
        <v/>
      </c>
      <c r="AL65" s="89" t="str">
        <f>IF(H65,AK65-$S$1,"")</f>
        <v/>
      </c>
      <c r="AM65" s="150" t="str">
        <f>IF(AF65&lt;=0,1,"")</f>
        <v/>
      </c>
      <c r="AO65" s="150" t="str">
        <f>IF(AH65&lt;=0,1,"")</f>
        <v/>
      </c>
      <c r="AQ65" s="150" t="str">
        <f>IF(AJ65&lt;=0,1,"")</f>
        <v/>
      </c>
      <c r="AS65" s="150" t="str">
        <f>IF(AL65&lt;=0,1,"")</f>
        <v/>
      </c>
      <c r="AT65" s="72"/>
      <c r="AU65" s="228" t="str">
        <f t="shared" si="71"/>
        <v/>
      </c>
      <c r="AV65" s="229" t="str">
        <f t="shared" si="72"/>
        <v/>
      </c>
      <c r="AW65" s="229" t="str">
        <f t="shared" si="73"/>
        <v/>
      </c>
      <c r="AX65" s="229" t="str">
        <f t="shared" si="74"/>
        <v/>
      </c>
      <c r="AY65" s="230">
        <f t="shared" si="75"/>
        <v>0</v>
      </c>
      <c r="AZ65" s="299" t="str">
        <f t="shared" ref="AZ65" si="138">IF(OR(AU64=1,AND(AU65=1,BE65&gt;=3)),15000,"")</f>
        <v/>
      </c>
      <c r="BA65" s="299" t="str">
        <f t="shared" ref="BA65" si="139">IF(OR(AV64=1,AND(AV65=1,BF65&gt;=3)),15000,"")</f>
        <v/>
      </c>
      <c r="BB65" s="299" t="str">
        <f>IF(OR(AW64=1,AND(AW65=1,BG65&gt;=3)),15000,"")</f>
        <v/>
      </c>
      <c r="BC65" s="299" t="str">
        <f>IF(OR(AX64=1,AND(AX65=1,BH65&gt;=3)),15000,"")</f>
        <v/>
      </c>
      <c r="BE65" s="238" t="str">
        <f>IF(BE64="","",RANK(BE64,BE64:BH64,1))</f>
        <v/>
      </c>
      <c r="BF65" s="238" t="str">
        <f>IF(BF64="","",RANK(BF64,BE64:BH64,1))</f>
        <v/>
      </c>
      <c r="BG65" s="238" t="str">
        <f>IF(BG64="","",RANK(BG64,BE64:BH64,1))</f>
        <v/>
      </c>
      <c r="BH65" s="238" t="str">
        <f>IF(BH64="","",RANK(BH64,BE64:BH64,1))</f>
        <v/>
      </c>
    </row>
    <row r="66" spans="3:60" ht="12" customHeight="1">
      <c r="C66" s="102">
        <f ca="1">$D$1</f>
        <v>41691</v>
      </c>
      <c r="D66" s="103" t="str">
        <f>IF(D65="","",DATEDIF(D65,$D$1,"y"))&amp;"."&amp;IF(IF(D65="","",DATEDIF(D65,$D$1,"ym"))&lt;10,"0"&amp;IF(D65="","",DATEDIF(D65,$D$1,"ym")),IF(D65="","",DATEDIF(D65,$D$1,"ym")))</f>
        <v>.</v>
      </c>
      <c r="E66" s="104" t="str">
        <f>IF(E65="","",DATEDIF(E65,$D$1,"y"))&amp;"."&amp;IF(IF(E65="","",DATEDIF(E65,$D$1,"ym"))&lt;10,"0"&amp;IF(E65="","",DATEDIF(E65,$D$1,"ym")),IF(E65="","",DATEDIF(E65,$D$1,"ym")))</f>
        <v>.</v>
      </c>
      <c r="F66" s="104" t="str">
        <f>IF(F65="","",DATEDIF(F65,$D$1,"y"))&amp;"."&amp;IF(IF(F65="","",DATEDIF(F65,$D$1,"ym"))&lt;10,"0"&amp;IF(F65="","",DATEDIF(F65,$D$1,"ym")),IF(F65="","",DATEDIF(F65,$D$1,"ym")))</f>
        <v>.</v>
      </c>
      <c r="G66" s="104" t="str">
        <f>IF(G65="","",DATEDIF(G65,$D$1,"y"))&amp;"."&amp;IF(IF(G65="","",DATEDIF(G65,$D$1,"ym"))&lt;10,"0"&amp;IF(G65="","",DATEDIF(G65,$D$1,"ym")),IF(G65="","",DATEDIF(G65,$D$1,"ym")))</f>
        <v>.</v>
      </c>
      <c r="H66" s="104" t="str">
        <f>IF(H65="","",DATEDIF(H65,$D$1,"y"))&amp;"."&amp;IF(IF(H65="","",DATEDIF(H65,$D$1,"ym"))&lt;10,"0"&amp;IF(H65="","",DATEDIF(H65,$D$1,"ym")),IF(H65="","",DATEDIF(H65,$D$1,"ym")))</f>
        <v>.</v>
      </c>
      <c r="I66" s="78"/>
      <c r="J66" s="79"/>
      <c r="K66" s="80"/>
      <c r="L66" s="81"/>
      <c r="M66" s="99"/>
      <c r="N66" s="81"/>
      <c r="O66" s="82"/>
      <c r="P66" s="307"/>
      <c r="Q66" s="305"/>
      <c r="R66" s="245"/>
      <c r="S66" s="155" t="str">
        <f>IF(E65,IF(AND(MONTH(E65)=4,DAY(E65)=1),DATE(YEAR(E65)+15,3,31),IF(MONTH(E65)&lt;=3,DATE(YEAR(E65)+15,3,31),DATE(YEAR(E65)+16,3,31))),"")</f>
        <v/>
      </c>
      <c r="T66" s="156" t="str">
        <f t="shared" si="82"/>
        <v/>
      </c>
      <c r="U66" s="100" t="str">
        <f>IF(E65,S66-$S$1,"")</f>
        <v/>
      </c>
      <c r="V66" s="157" t="str">
        <f>IF(F65,IF(AND(MONTH(F65)=4,DAY(F65)=1),DATE(YEAR(F65)+15,3,31),IF(MONTH(F65)&lt;=3,DATE(YEAR(F65)+15,3,31),DATE(YEAR(F65)+16,3,31))),"")</f>
        <v/>
      </c>
      <c r="W66" s="156" t="str">
        <f t="shared" si="83"/>
        <v/>
      </c>
      <c r="X66" s="100" t="str">
        <f>IF(F65,V66-$S$1,"")</f>
        <v/>
      </c>
      <c r="Y66" s="157" t="str">
        <f>IF(G65,IF(AND(MONTH(G65)=4,DAY(G65)=1),DATE(YEAR(G65)+15,3,31),IF(MONTH(G65)&lt;=3,DATE(YEAR(G65)+15,3,31),DATE(YEAR(G65)+16,3,31))),"")</f>
        <v/>
      </c>
      <c r="Z66" s="156" t="str">
        <f t="shared" si="84"/>
        <v/>
      </c>
      <c r="AA66" s="158" t="str">
        <f>IF(G65,Y66-$S$1,"")</f>
        <v/>
      </c>
      <c r="AB66" s="159" t="str">
        <f>IF(H65,IF(AND(MONTH(H65)=4,DAY(H65)=1),DATE(YEAR(H65)+15,3,31),IF(MONTH(H65)&lt;=3,DATE(YEAR(H65)+15,3,31),DATE(YEAR(H65)+16,3,31))),"")</f>
        <v/>
      </c>
      <c r="AC66" s="156" t="str">
        <f t="shared" si="85"/>
        <v/>
      </c>
      <c r="AD66" s="160" t="str">
        <f>IF(H65,AB66-$S$1,"")</f>
        <v/>
      </c>
      <c r="AE66" s="162" t="str">
        <f>IF(E65,DATE(YEAR(S66)+7,3,31),"")</f>
        <v/>
      </c>
      <c r="AF66" s="100" t="str">
        <f>IF(E65,AE66-$S$1,"")</f>
        <v/>
      </c>
      <c r="AG66" s="161" t="str">
        <f>IF(F65,DATE(YEAR(V66)+7,3,31),"")</f>
        <v/>
      </c>
      <c r="AH66" s="100" t="str">
        <f>IF(F65,AG66-$S$1,"")</f>
        <v/>
      </c>
      <c r="AI66" s="161" t="str">
        <f>IF(G65,DATE(YEAR(Y66)+7,3,31),"")</f>
        <v/>
      </c>
      <c r="AJ66" s="158" t="str">
        <f>IF(G65,AI66-$S$1,"")</f>
        <v/>
      </c>
      <c r="AK66" s="162" t="str">
        <f>IF(H65,DATE(YEAR(AB66)+7,3,31),"")</f>
        <v/>
      </c>
      <c r="AL66" s="160" t="str">
        <f>IF(H65,AK66-$S$1,"")</f>
        <v/>
      </c>
      <c r="AM66" s="150" t="str">
        <f>IF(AF66&lt;=0,1,"")</f>
        <v/>
      </c>
      <c r="AO66" s="150" t="str">
        <f>IF(AH66&lt;=0,1,"")</f>
        <v/>
      </c>
      <c r="AQ66" s="150" t="str">
        <f>IF(AJ66&lt;=0,1,"")</f>
        <v/>
      </c>
      <c r="AS66" s="150" t="str">
        <f>IF(AL66&lt;=0,1,"")</f>
        <v/>
      </c>
      <c r="AT66" s="101">
        <f>SUM(AM65:AS65)-SUM(AM66:AS66)</f>
        <v>0</v>
      </c>
      <c r="AU66" s="228" t="str">
        <f t="shared" si="71"/>
        <v/>
      </c>
      <c r="AV66" s="229" t="str">
        <f t="shared" si="72"/>
        <v/>
      </c>
      <c r="AW66" s="229" t="str">
        <f t="shared" si="73"/>
        <v/>
      </c>
      <c r="AX66" s="229" t="str">
        <f t="shared" si="74"/>
        <v/>
      </c>
      <c r="AY66" s="230">
        <f t="shared" si="75"/>
        <v>0</v>
      </c>
      <c r="AZ66" s="299" t="str">
        <f t="shared" ref="AZ66" si="140">IF(OR(AZ65=15000,AND(AU65="",AU66="")),"",IF(AU66=1,10000,""))</f>
        <v/>
      </c>
      <c r="BA66" s="299" t="str">
        <f t="shared" ref="BA66" si="141">IF(OR(BA65=15000,AND(AV65="",AV66="")),"",IF(AV66=1,10000,""))</f>
        <v/>
      </c>
      <c r="BB66" s="299" t="str">
        <f>IF(OR(BB65=15000,AND(AW65="",AW66="")),"",IF(AW66=1,10000,""))</f>
        <v/>
      </c>
      <c r="BC66" s="299" t="str">
        <f>IF(OR(BC65=15000,AND(AX65="",AX66="")),"",IF(AX66=1,10000,""))</f>
        <v/>
      </c>
      <c r="BE66" s="239"/>
      <c r="BF66" s="239"/>
      <c r="BG66" s="239"/>
      <c r="BH66" s="239"/>
    </row>
    <row r="67" spans="3:60" ht="12" customHeight="1">
      <c r="C67" s="396"/>
      <c r="D67" s="120"/>
      <c r="E67" s="121"/>
      <c r="F67" s="121"/>
      <c r="G67" s="121"/>
      <c r="H67" s="121"/>
      <c r="I67" s="77">
        <f>AT69</f>
        <v>0</v>
      </c>
      <c r="J67" s="127"/>
      <c r="K67" s="131" t="str">
        <f>IF(COUNTA(D67:E67)=0,"",IF(J67="○",SUM(COUNTA(E67)*11000,COUNTA(F67:H67)*6500,I67*5000),IF(D67="",SUM(COUNTA(E67)*6500,COUNTA(F67:H67)*6500,I67*5000),(COUNTA(D67)*13000+COUNTA(E67:H67)*6500+I67*5000))))</f>
        <v/>
      </c>
      <c r="L67" s="61"/>
      <c r="M67" s="146" t="str">
        <f>IF(L67="","",IF(AND(L67=1,$D$1&gt;=41730),0,IF(AND(L67=1,$D$1&gt;=41365),1000,IF(L67&lt;=12000,"",IF(L67&gt;55000,27000,IF(L67&gt;23000,ROUNDDOWN((L67-23000)/2+11000,-2),ROUNDDOWN(L67-12000,-2)))))))</f>
        <v/>
      </c>
      <c r="N67" s="60"/>
      <c r="O67" s="132" t="str">
        <f>IF(N67="","",VLOOKUP(N67,リスト!$P$42:$R$70,3))</f>
        <v/>
      </c>
      <c r="P67" s="240" t="str">
        <f t="shared" ref="P67" si="142">IF(COUNTA(E67:H67)&gt;0,AY69,"")</f>
        <v/>
      </c>
      <c r="Q67" s="241">
        <f t="shared" ref="Q67" si="143">IF(P69=1,P67*5000,SUM(AZ68:BC69))</f>
        <v>0</v>
      </c>
      <c r="R67" s="242"/>
      <c r="S67" s="251" t="str">
        <f>IF(E68,EOMONTH(DATE(YEAR(E68)+3,MONTH(E68),DAY(E68)-1),0),"")</f>
        <v/>
      </c>
      <c r="T67" s="252" t="str">
        <f t="shared" si="82"/>
        <v/>
      </c>
      <c r="U67" s="246" t="str">
        <f>IF(E68,S67-$S$1,"")</f>
        <v/>
      </c>
      <c r="V67" s="253" t="str">
        <f>IF(F68,EOMONTH(DATE(YEAR(F68)+3,MONTH(F68),DAY(F68)-1),0),"")</f>
        <v/>
      </c>
      <c r="W67" s="252" t="str">
        <f t="shared" si="83"/>
        <v/>
      </c>
      <c r="X67" s="246" t="str">
        <f>IF(F68,V67-$S$1,"")</f>
        <v/>
      </c>
      <c r="Y67" s="253" t="str">
        <f>IF(G68,EOMONTH(DATE(YEAR(G68)+3,MONTH(G68),DAY(G68)-1),0),"")</f>
        <v/>
      </c>
      <c r="Z67" s="252" t="str">
        <f t="shared" si="84"/>
        <v/>
      </c>
      <c r="AA67" s="254" t="str">
        <f>IF(G68,Y67-$S$1,"")</f>
        <v/>
      </c>
      <c r="AB67" s="255" t="str">
        <f>IF(H68,EOMONTH(DATE(YEAR(H68)+3,MONTH(H68),DAY(H68)-1),0),"")</f>
        <v/>
      </c>
      <c r="AC67" s="252" t="str">
        <f t="shared" si="85"/>
        <v/>
      </c>
      <c r="AD67" s="256" t="str">
        <f>IF(H68,AB67-$S$1,"")</f>
        <v/>
      </c>
      <c r="AE67" s="251" t="str">
        <f>IF(E68,IF(AND(MONTH(E68)=4,DAY(E68)=1),DATE(YEAR(E68)+18,3,31),IF(MONTH(E68)&lt;=3,DATE(YEAR(E68)+18,3,31),DATE(YEAR(E68)+19,3,31))),"")</f>
        <v/>
      </c>
      <c r="AF67" s="247" t="str">
        <f>IF(E68,AE67-$S$1,"")</f>
        <v/>
      </c>
      <c r="AG67" s="253" t="str">
        <f>IF(F68,IF(AND(MONTH(F68)=4,DAY(F68)=1),DATE(YEAR(F68)+18,3,31),IF(MONTH(F68)&lt;=3,DATE(YEAR(F68)+18,3,31),DATE(YEAR(F68)+19,3,31))),"")</f>
        <v/>
      </c>
      <c r="AH67" s="247" t="str">
        <f>IF(F68,AG67-$S$1,"")</f>
        <v/>
      </c>
      <c r="AI67" s="253" t="str">
        <f>IF(G68,IF(AND(MONTH(G68)=4,DAY(G68)=1),DATE(YEAR(G68)+18,3,31),IF(MONTH(G68)&lt;=3,DATE(YEAR(G68)+18,3,31),DATE(YEAR(G68)+19,3,31))),"")</f>
        <v/>
      </c>
      <c r="AJ67" s="248" t="str">
        <f>IF(G68,AI67-$S$1,"")</f>
        <v/>
      </c>
      <c r="AK67" s="255" t="str">
        <f>IF(H68,IF(AND(MONTH(H68)=4,DAY(H68)=1),DATE(YEAR(H68)+18,3,31),IF(MONTH(H68)&lt;=3,DATE(YEAR(H68)+18,3,31),DATE(YEAR(H68)+19,3,31))),"")</f>
        <v/>
      </c>
      <c r="AL67" s="249" t="str">
        <f>IF(H68,AK67-$S$1,"")</f>
        <v/>
      </c>
      <c r="AM67" s="72"/>
      <c r="AO67" s="72"/>
      <c r="AQ67" s="72"/>
      <c r="AS67" s="72"/>
      <c r="AT67" s="72"/>
      <c r="AU67" s="228" t="str">
        <f t="shared" si="71"/>
        <v/>
      </c>
      <c r="AV67" s="229" t="str">
        <f t="shared" si="72"/>
        <v/>
      </c>
      <c r="AW67" s="229" t="str">
        <f t="shared" si="73"/>
        <v/>
      </c>
      <c r="AX67" s="229" t="str">
        <f t="shared" si="74"/>
        <v/>
      </c>
      <c r="AY67" s="230">
        <f t="shared" si="75"/>
        <v>0</v>
      </c>
      <c r="AZ67" s="228" t="str">
        <f>IF(AF67="","",IF(AF67&gt;=1,1,""))</f>
        <v/>
      </c>
      <c r="BA67" s="229" t="str">
        <f>IF(AH67="","",IF(AH67&gt;=1,1,""))</f>
        <v/>
      </c>
      <c r="BB67" s="229" t="str">
        <f>IF(AJ67="","",IF(AJ67&gt;=1,1,""))</f>
        <v/>
      </c>
      <c r="BC67" s="229" t="str">
        <f>IF(AL67="","",IF(AL67&gt;=1,1,""))</f>
        <v/>
      </c>
      <c r="BD67" s="237">
        <f>SUM(AZ67:BC67)</f>
        <v>0</v>
      </c>
      <c r="BE67" s="236" t="str">
        <f>IF(AZ67="","",AF67+1)</f>
        <v/>
      </c>
      <c r="BF67" s="236" t="str">
        <f>IF(BA67="","",AH67+2)</f>
        <v/>
      </c>
      <c r="BG67" s="236" t="str">
        <f>IF(BB67="","",AJ67+3)</f>
        <v/>
      </c>
      <c r="BH67" s="236" t="str">
        <f>IF(BC67="","",AL67+4)</f>
        <v/>
      </c>
    </row>
    <row r="68" spans="3:60" ht="12" customHeight="1">
      <c r="C68" s="397"/>
      <c r="D68" s="122"/>
      <c r="E68" s="123"/>
      <c r="F68" s="123"/>
      <c r="G68" s="123"/>
      <c r="H68" s="123"/>
      <c r="I68" s="78"/>
      <c r="J68" s="79"/>
      <c r="K68" s="80"/>
      <c r="L68" s="81"/>
      <c r="M68" s="82"/>
      <c r="N68" s="81"/>
      <c r="O68" s="82"/>
      <c r="P68" s="250"/>
      <c r="Q68" s="243"/>
      <c r="R68" s="244"/>
      <c r="S68" s="83" t="str">
        <f>IF(E68,IF(AND(MONTH(E68)=4,DAY(E68)=1),DATE(YEAR(E68)+12,3,31),IF(MONTH(E68)&lt;=3,DATE(YEAR(E68)+12,3,31),DATE(YEAR(E68)+13,3,31))),"")</f>
        <v/>
      </c>
      <c r="T68" s="84" t="str">
        <f t="shared" si="82"/>
        <v/>
      </c>
      <c r="U68" s="85" t="str">
        <f>IF(E68,S68-$S$1,"")</f>
        <v/>
      </c>
      <c r="V68" s="86" t="str">
        <f>IF(F68,IF(AND(MONTH(F68)=4,DAY(F68)=1),DATE(YEAR(F68)+12,3,31),IF(MONTH(F68)&lt;=3,DATE(YEAR(F68)+12,3,31),DATE(YEAR(F68)+13,3,31))),"")</f>
        <v/>
      </c>
      <c r="W68" s="84" t="str">
        <f t="shared" si="83"/>
        <v/>
      </c>
      <c r="X68" s="85" t="str">
        <f>IF(F68,V68-$S$1,"")</f>
        <v/>
      </c>
      <c r="Y68" s="86" t="str">
        <f>IF(G68,IF(AND(MONTH(G68)=4,DAY(G68)=1),DATE(YEAR(G68)+12,3,31),IF(MONTH(G68)&lt;=3,DATE(YEAR(G68)+12,3,31),DATE(YEAR(G68)+13,3,31))),"")</f>
        <v/>
      </c>
      <c r="Z68" s="84" t="str">
        <f t="shared" si="84"/>
        <v/>
      </c>
      <c r="AA68" s="87" t="str">
        <f>IF(G68,Y68-$S$1,"")</f>
        <v/>
      </c>
      <c r="AB68" s="88" t="str">
        <f>IF(H68,IF(AND(MONTH(H68)=4,DAY(H68)=1),DATE(YEAR(H68)+12,3,31),IF(MONTH(H68)&lt;=3,DATE(YEAR(H68)+12,3,31),DATE(YEAR(H68)+13,3,31))),"")</f>
        <v/>
      </c>
      <c r="AC68" s="84" t="str">
        <f t="shared" si="85"/>
        <v/>
      </c>
      <c r="AD68" s="89" t="str">
        <f>IF(H68,AB68-$S$1,"")</f>
        <v/>
      </c>
      <c r="AE68" s="90" t="str">
        <f>IF(E68,DATE(YEAR(S69),4,1),"")</f>
        <v/>
      </c>
      <c r="AF68" s="85" t="str">
        <f>IF(E68,AE68-$S$1,"")</f>
        <v/>
      </c>
      <c r="AG68" s="91" t="str">
        <f>IF(F68,DATE(YEAR(V69),4,1),"")</f>
        <v/>
      </c>
      <c r="AH68" s="85" t="str">
        <f>IF(F68,AG68-$S$1,"")</f>
        <v/>
      </c>
      <c r="AI68" s="91" t="str">
        <f>IF(G68,DATE(YEAR(Y69),4,1),"")</f>
        <v/>
      </c>
      <c r="AJ68" s="87" t="str">
        <f>IF(G68,AI68-$S$1,"")</f>
        <v/>
      </c>
      <c r="AK68" s="90" t="str">
        <f>IF(H68,DATE(YEAR(AB69),4,1),"")</f>
        <v/>
      </c>
      <c r="AL68" s="89" t="str">
        <f>IF(H68,AK68-$S$1,"")</f>
        <v/>
      </c>
      <c r="AM68" s="150" t="str">
        <f>IF(AF68&lt;=0,1,"")</f>
        <v/>
      </c>
      <c r="AO68" s="150" t="str">
        <f>IF(AH68&lt;=0,1,"")</f>
        <v/>
      </c>
      <c r="AQ68" s="150" t="str">
        <f>IF(AJ68&lt;=0,1,"")</f>
        <v/>
      </c>
      <c r="AS68" s="150" t="str">
        <f>IF(AL68&lt;=0,1,"")</f>
        <v/>
      </c>
      <c r="AT68" s="72"/>
      <c r="AU68" s="228" t="str">
        <f t="shared" si="71"/>
        <v/>
      </c>
      <c r="AV68" s="229" t="str">
        <f t="shared" si="72"/>
        <v/>
      </c>
      <c r="AW68" s="229" t="str">
        <f t="shared" si="73"/>
        <v/>
      </c>
      <c r="AX68" s="229" t="str">
        <f t="shared" si="74"/>
        <v/>
      </c>
      <c r="AY68" s="230">
        <f t="shared" ref="AY68:AY72" si="144">SUM(AU68:AX68)</f>
        <v>0</v>
      </c>
      <c r="AZ68" s="299" t="str">
        <f t="shared" ref="AZ68" si="145">IF(OR(AU67=1,AND(AU68=1,BE68&gt;=3)),15000,"")</f>
        <v/>
      </c>
      <c r="BA68" s="299" t="str">
        <f t="shared" ref="BA68" si="146">IF(OR(AV67=1,AND(AV68=1,BF68&gt;=3)),15000,"")</f>
        <v/>
      </c>
      <c r="BB68" s="299" t="str">
        <f>IF(OR(AW67=1,AND(AW68=1,BG68&gt;=3)),15000,"")</f>
        <v/>
      </c>
      <c r="BC68" s="299" t="str">
        <f>IF(OR(AX67=1,AND(AX68=1,BH68&gt;=3)),15000,"")</f>
        <v/>
      </c>
      <c r="BE68" s="238" t="str">
        <f>IF(BE67="","",RANK(BE67,BE67:BH67,1))</f>
        <v/>
      </c>
      <c r="BF68" s="238" t="str">
        <f>IF(BF67="","",RANK(BF67,BE67:BH67,1))</f>
        <v/>
      </c>
      <c r="BG68" s="238" t="str">
        <f>IF(BG67="","",RANK(BG67,BE67:BH67,1))</f>
        <v/>
      </c>
      <c r="BH68" s="238" t="str">
        <f>IF(BH67="","",RANK(BH67,BE67:BH67,1))</f>
        <v/>
      </c>
    </row>
    <row r="69" spans="3:60" ht="12" customHeight="1">
      <c r="C69" s="92">
        <f ca="1">$D$1</f>
        <v>41691</v>
      </c>
      <c r="D69" s="93" t="str">
        <f>IF(D68="","",DATEDIF(D68,$D$1,"y"))&amp;"."&amp;IF(IF(D68="","",DATEDIF(D68,$D$1,"ym"))&lt;10,"0"&amp;IF(D68="","",DATEDIF(D68,$D$1,"ym")),IF(D68="","",DATEDIF(D68,$D$1,"ym")))</f>
        <v>.</v>
      </c>
      <c r="E69" s="94" t="str">
        <f>IF(E68="","",DATEDIF(E68,$D$1,"y"))&amp;"."&amp;IF(IF(E68="","",DATEDIF(E68,$D$1,"ym"))&lt;10,"0"&amp;IF(E68="","",DATEDIF(E68,$D$1,"ym")),IF(E68="","",DATEDIF(E68,$D$1,"ym")))</f>
        <v>.</v>
      </c>
      <c r="F69" s="94" t="str">
        <f>IF(F68="","",DATEDIF(F68,$D$1,"y"))&amp;"."&amp;IF(IF(F68="","",DATEDIF(F68,$D$1,"ym"))&lt;10,"0"&amp;IF(F68="","",DATEDIF(F68,$D$1,"ym")),IF(F68="","",DATEDIF(F68,$D$1,"ym")))</f>
        <v>.</v>
      </c>
      <c r="G69" s="94" t="str">
        <f>IF(G68="","",DATEDIF(G68,$D$1,"y"))&amp;"."&amp;IF(IF(G68="","",DATEDIF(G68,$D$1,"ym"))&lt;10,"0"&amp;IF(G68="","",DATEDIF(G68,$D$1,"ym")),IF(G68="","",DATEDIF(G68,$D$1,"ym")))</f>
        <v>.</v>
      </c>
      <c r="H69" s="94" t="str">
        <f>IF(H68="","",DATEDIF(H68,$D$1,"y"))&amp;"."&amp;IF(IF(H68="","",DATEDIF(H68,$D$1,"ym"))&lt;10,"0"&amp;IF(H68="","",DATEDIF(H68,$D$1,"ym")),IF(H68="","",DATEDIF(H68,$D$1,"ym")))</f>
        <v>.</v>
      </c>
      <c r="I69" s="95"/>
      <c r="J69" s="96"/>
      <c r="K69" s="97"/>
      <c r="L69" s="98"/>
      <c r="M69" s="99"/>
      <c r="N69" s="98"/>
      <c r="O69" s="99"/>
      <c r="P69" s="307"/>
      <c r="Q69" s="305"/>
      <c r="R69" s="245"/>
      <c r="S69" s="155" t="str">
        <f>IF(E68,IF(AND(MONTH(E68)=4,DAY(E68)=1),DATE(YEAR(E68)+15,3,31),IF(MONTH(E68)&lt;=3,DATE(YEAR(E68)+15,3,31),DATE(YEAR(E68)+16,3,31))),"")</f>
        <v/>
      </c>
      <c r="T69" s="156" t="str">
        <f t="shared" si="82"/>
        <v/>
      </c>
      <c r="U69" s="100" t="str">
        <f>IF(E68,S69-$S$1,"")</f>
        <v/>
      </c>
      <c r="V69" s="157" t="str">
        <f>IF(F68,IF(AND(MONTH(F68)=4,DAY(F68)=1),DATE(YEAR(F68)+15,3,31),IF(MONTH(F68)&lt;=3,DATE(YEAR(F68)+15,3,31),DATE(YEAR(F68)+16,3,31))),"")</f>
        <v/>
      </c>
      <c r="W69" s="156" t="str">
        <f t="shared" si="83"/>
        <v/>
      </c>
      <c r="X69" s="100" t="str">
        <f>IF(F68,V69-$S$1,"")</f>
        <v/>
      </c>
      <c r="Y69" s="157" t="str">
        <f>IF(G68,IF(AND(MONTH(G68)=4,DAY(G68)=1),DATE(YEAR(G68)+15,3,31),IF(MONTH(G68)&lt;=3,DATE(YEAR(G68)+15,3,31),DATE(YEAR(G68)+16,3,31))),"")</f>
        <v/>
      </c>
      <c r="Z69" s="156" t="str">
        <f t="shared" si="84"/>
        <v/>
      </c>
      <c r="AA69" s="158" t="str">
        <f>IF(G68,Y69-$S$1,"")</f>
        <v/>
      </c>
      <c r="AB69" s="159" t="str">
        <f>IF(H68,IF(AND(MONTH(H68)=4,DAY(H68)=1),DATE(YEAR(H68)+15,3,31),IF(MONTH(H68)&lt;=3,DATE(YEAR(H68)+15,3,31),DATE(YEAR(H68)+16,3,31))),"")</f>
        <v/>
      </c>
      <c r="AC69" s="156" t="str">
        <f t="shared" si="85"/>
        <v/>
      </c>
      <c r="AD69" s="160" t="str">
        <f>IF(H68,AB69-$S$1,"")</f>
        <v/>
      </c>
      <c r="AE69" s="162" t="str">
        <f>IF(E68,DATE(YEAR(S69)+7,3,31),"")</f>
        <v/>
      </c>
      <c r="AF69" s="100" t="str">
        <f>IF(E68,AE69-$S$1,"")</f>
        <v/>
      </c>
      <c r="AG69" s="161" t="str">
        <f>IF(F68,DATE(YEAR(V69)+7,3,31),"")</f>
        <v/>
      </c>
      <c r="AH69" s="100" t="str">
        <f>IF(F68,AG69-$S$1,"")</f>
        <v/>
      </c>
      <c r="AI69" s="161" t="str">
        <f>IF(G68,DATE(YEAR(Y69)+7,3,31),"")</f>
        <v/>
      </c>
      <c r="AJ69" s="158" t="str">
        <f>IF(G68,AI69-$S$1,"")</f>
        <v/>
      </c>
      <c r="AK69" s="162" t="str">
        <f>IF(H68,DATE(YEAR(AB69)+7,3,31),"")</f>
        <v/>
      </c>
      <c r="AL69" s="160" t="str">
        <f>IF(H68,AK69-$S$1,"")</f>
        <v/>
      </c>
      <c r="AM69" s="150" t="str">
        <f>IF(AF69&lt;=0,1,"")</f>
        <v/>
      </c>
      <c r="AO69" s="150" t="str">
        <f>IF(AH69&lt;=0,1,"")</f>
        <v/>
      </c>
      <c r="AQ69" s="150" t="str">
        <f>IF(AJ69&lt;=0,1,"")</f>
        <v/>
      </c>
      <c r="AS69" s="150" t="str">
        <f>IF(AL69&lt;=0,1,"")</f>
        <v/>
      </c>
      <c r="AT69" s="101">
        <f>SUM(AM68:AS68)-SUM(AM69:AS69)</f>
        <v>0</v>
      </c>
      <c r="AU69" s="228" t="str">
        <f t="shared" si="71"/>
        <v/>
      </c>
      <c r="AV69" s="229" t="str">
        <f t="shared" si="72"/>
        <v/>
      </c>
      <c r="AW69" s="229" t="str">
        <f t="shared" si="73"/>
        <v/>
      </c>
      <c r="AX69" s="229" t="str">
        <f t="shared" si="74"/>
        <v/>
      </c>
      <c r="AY69" s="230">
        <f t="shared" si="144"/>
        <v>0</v>
      </c>
      <c r="AZ69" s="299" t="str">
        <f t="shared" ref="AZ69" si="147">IF(OR(AZ68=15000,AND(AU68="",AU69="")),"",IF(AU69=1,10000,""))</f>
        <v/>
      </c>
      <c r="BA69" s="299" t="str">
        <f t="shared" ref="BA69" si="148">IF(OR(BA68=15000,AND(AV68="",AV69="")),"",IF(AV69=1,10000,""))</f>
        <v/>
      </c>
      <c r="BB69" s="299" t="str">
        <f>IF(OR(BB68=15000,AND(AW68="",AW69="")),"",IF(AW69=1,10000,""))</f>
        <v/>
      </c>
      <c r="BC69" s="299" t="str">
        <f>IF(OR(BC68=15000,AND(AX68="",AX69="")),"",IF(AX69=1,10000,""))</f>
        <v/>
      </c>
      <c r="BE69" s="239"/>
      <c r="BF69" s="239"/>
      <c r="BG69" s="239"/>
      <c r="BH69" s="239"/>
    </row>
    <row r="70" spans="3:60" ht="12" customHeight="1">
      <c r="C70" s="396"/>
      <c r="D70" s="125"/>
      <c r="E70" s="124"/>
      <c r="F70" s="124"/>
      <c r="G70" s="124"/>
      <c r="H70" s="124"/>
      <c r="I70" s="77">
        <f>AT72</f>
        <v>0</v>
      </c>
      <c r="J70" s="127"/>
      <c r="K70" s="131" t="str">
        <f>IF(COUNTA(D70:E70)=0,"",IF(J70="○",SUM(COUNTA(E70)*11000,COUNTA(F70:H70)*6500,I70*5000),IF(D70="",SUM(COUNTA(E70)*6500,COUNTA(F70:H70)*6500,I70*5000),(COUNTA(D70)*13000+COUNTA(E70:H70)*6500+I70*5000))))</f>
        <v/>
      </c>
      <c r="L70" s="304"/>
      <c r="M70" s="146" t="str">
        <f>IF(L70="","",IF(AND(L70=1,$D$1&gt;=41730),0,IF(AND(L70=1,$D$1&gt;=41365),1000,IF(L70&lt;=12000,"",IF(L70&gt;55000,27000,IF(L70&gt;23000,ROUNDDOWN((L70-23000)/2+11000,-2),ROUNDDOWN(L70-12000,-2)))))))</f>
        <v/>
      </c>
      <c r="N70" s="59"/>
      <c r="O70" s="146" t="str">
        <f>IF(N70="","",VLOOKUP(N70,リスト!$P$42:$R$70,3))</f>
        <v/>
      </c>
      <c r="P70" s="240" t="str">
        <f t="shared" ref="P70" si="149">IF(COUNTA(E70:H70)&gt;0,AY72,"")</f>
        <v/>
      </c>
      <c r="Q70" s="241">
        <f t="shared" ref="Q70" si="150">IF(P72=1,P70*5000,SUM(AZ71:BC72))</f>
        <v>0</v>
      </c>
      <c r="R70" s="242"/>
      <c r="S70" s="251" t="str">
        <f>IF(E71,EOMONTH(DATE(YEAR(E71)+3,MONTH(E71),DAY(E71)-1),0),"")</f>
        <v/>
      </c>
      <c r="T70" s="252" t="str">
        <f t="shared" si="82"/>
        <v/>
      </c>
      <c r="U70" s="246" t="str">
        <f>IF(E71,S70-$S$1,"")</f>
        <v/>
      </c>
      <c r="V70" s="253" t="str">
        <f>IF(F71,EOMONTH(DATE(YEAR(F71)+3,MONTH(F71),DAY(F71)-1),0),"")</f>
        <v/>
      </c>
      <c r="W70" s="252" t="str">
        <f t="shared" si="83"/>
        <v/>
      </c>
      <c r="X70" s="246" t="str">
        <f>IF(F71,V70-$S$1,"")</f>
        <v/>
      </c>
      <c r="Y70" s="253" t="str">
        <f>IF(G71,EOMONTH(DATE(YEAR(G71)+3,MONTH(G71),DAY(G71)-1),0),"")</f>
        <v/>
      </c>
      <c r="Z70" s="252" t="str">
        <f t="shared" si="84"/>
        <v/>
      </c>
      <c r="AA70" s="254" t="str">
        <f>IF(G71,Y70-$S$1,"")</f>
        <v/>
      </c>
      <c r="AB70" s="255" t="str">
        <f>IF(H71,EOMONTH(DATE(YEAR(H71)+3,MONTH(H71),DAY(H71)-1),0),"")</f>
        <v/>
      </c>
      <c r="AC70" s="252" t="str">
        <f t="shared" si="85"/>
        <v/>
      </c>
      <c r="AD70" s="256" t="str">
        <f>IF(H71,AB70-$S$1,"")</f>
        <v/>
      </c>
      <c r="AE70" s="251" t="str">
        <f>IF(E71,IF(AND(MONTH(E71)=4,DAY(E71)=1),DATE(YEAR(E71)+18,3,31),IF(MONTH(E71)&lt;=3,DATE(YEAR(E71)+18,3,31),DATE(YEAR(E71)+19,3,31))),"")</f>
        <v/>
      </c>
      <c r="AF70" s="247" t="str">
        <f>IF(E71,AE70-$S$1,"")</f>
        <v/>
      </c>
      <c r="AG70" s="253" t="str">
        <f>IF(F71,IF(AND(MONTH(F71)=4,DAY(F71)=1),DATE(YEAR(F71)+18,3,31),IF(MONTH(F71)&lt;=3,DATE(YEAR(F71)+18,3,31),DATE(YEAR(F71)+19,3,31))),"")</f>
        <v/>
      </c>
      <c r="AH70" s="247" t="str">
        <f>IF(F71,AG70-$S$1,"")</f>
        <v/>
      </c>
      <c r="AI70" s="253" t="str">
        <f>IF(G71,IF(AND(MONTH(G71)=4,DAY(G71)=1),DATE(YEAR(G71)+18,3,31),IF(MONTH(G71)&lt;=3,DATE(YEAR(G71)+18,3,31),DATE(YEAR(G71)+19,3,31))),"")</f>
        <v/>
      </c>
      <c r="AJ70" s="248" t="str">
        <f>IF(G71,AI70-$S$1,"")</f>
        <v/>
      </c>
      <c r="AK70" s="255" t="str">
        <f>IF(H71,IF(AND(MONTH(H71)=4,DAY(H71)=1),DATE(YEAR(H71)+18,3,31),IF(MONTH(H71)&lt;=3,DATE(YEAR(H71)+18,3,31),DATE(YEAR(H71)+19,3,31))),"")</f>
        <v/>
      </c>
      <c r="AL70" s="249" t="str">
        <f>IF(H71,AK70-$S$1,"")</f>
        <v/>
      </c>
      <c r="AM70" s="72"/>
      <c r="AO70" s="72"/>
      <c r="AQ70" s="72"/>
      <c r="AS70" s="72"/>
      <c r="AT70" s="72"/>
      <c r="AU70" s="228" t="str">
        <f t="shared" si="71"/>
        <v/>
      </c>
      <c r="AV70" s="229" t="str">
        <f t="shared" si="72"/>
        <v/>
      </c>
      <c r="AW70" s="229" t="str">
        <f t="shared" si="73"/>
        <v/>
      </c>
      <c r="AX70" s="229" t="str">
        <f t="shared" si="74"/>
        <v/>
      </c>
      <c r="AY70" s="230">
        <f t="shared" si="144"/>
        <v>0</v>
      </c>
      <c r="AZ70" s="228" t="str">
        <f>IF(AF70="","",IF(AF70&gt;=1,1,""))</f>
        <v/>
      </c>
      <c r="BA70" s="229" t="str">
        <f>IF(AH70="","",IF(AH70&gt;=1,1,""))</f>
        <v/>
      </c>
      <c r="BB70" s="229" t="str">
        <f>IF(AJ70="","",IF(AJ70&gt;=1,1,""))</f>
        <v/>
      </c>
      <c r="BC70" s="229" t="str">
        <f>IF(AL70="","",IF(AL70&gt;=1,1,""))</f>
        <v/>
      </c>
      <c r="BD70" s="237">
        <f>SUM(AZ70:BC70)</f>
        <v>0</v>
      </c>
      <c r="BE70" s="236" t="str">
        <f>IF(AZ70="","",AF70+1)</f>
        <v/>
      </c>
      <c r="BF70" s="236" t="str">
        <f>IF(BA70="","",AH70+2)</f>
        <v/>
      </c>
      <c r="BG70" s="236" t="str">
        <f>IF(BB70="","",AJ70+3)</f>
        <v/>
      </c>
      <c r="BH70" s="236" t="str">
        <f>IF(BC70="","",AL70+4)</f>
        <v/>
      </c>
    </row>
    <row r="71" spans="3:60" ht="12" customHeight="1">
      <c r="C71" s="397"/>
      <c r="D71" s="122"/>
      <c r="E71" s="123"/>
      <c r="F71" s="123"/>
      <c r="G71" s="123"/>
      <c r="H71" s="123"/>
      <c r="I71" s="78"/>
      <c r="J71" s="79"/>
      <c r="K71" s="80"/>
      <c r="L71" s="81"/>
      <c r="M71" s="82"/>
      <c r="N71" s="81"/>
      <c r="O71" s="82"/>
      <c r="P71" s="250"/>
      <c r="Q71" s="243"/>
      <c r="R71" s="244"/>
      <c r="S71" s="83" t="str">
        <f>IF(E71,IF(AND(MONTH(E71)=4,DAY(E71)=1),DATE(YEAR(E71)+12,3,31),IF(MONTH(E71)&lt;=3,DATE(YEAR(E71)+12,3,31),DATE(YEAR(E71)+13,3,31))),"")</f>
        <v/>
      </c>
      <c r="T71" s="84" t="str">
        <f t="shared" ref="T71:T72" si="151">IF(U71&lt;0,"済","")</f>
        <v/>
      </c>
      <c r="U71" s="85" t="str">
        <f>IF(E71,S71-$S$1,"")</f>
        <v/>
      </c>
      <c r="V71" s="86" t="str">
        <f>IF(F71,IF(AND(MONTH(F71)=4,DAY(F71)=1),DATE(YEAR(F71)+12,3,31),IF(MONTH(F71)&lt;=3,DATE(YEAR(F71)+12,3,31),DATE(YEAR(F71)+13,3,31))),"")</f>
        <v/>
      </c>
      <c r="W71" s="84" t="str">
        <f t="shared" ref="W71:W72" si="152">IF(X71&lt;0,"済","")</f>
        <v/>
      </c>
      <c r="X71" s="85" t="str">
        <f>IF(F71,V71-$S$1,"")</f>
        <v/>
      </c>
      <c r="Y71" s="86" t="str">
        <f>IF(G71,IF(AND(MONTH(G71)=4,DAY(G71)=1),DATE(YEAR(G71)+12,3,31),IF(MONTH(G71)&lt;=3,DATE(YEAR(G71)+12,3,31),DATE(YEAR(G71)+13,3,31))),"")</f>
        <v/>
      </c>
      <c r="Z71" s="84" t="str">
        <f t="shared" ref="Z71:Z72" si="153">IF(AA71&lt;0,"済","")</f>
        <v/>
      </c>
      <c r="AA71" s="87" t="str">
        <f>IF(G71,Y71-$S$1,"")</f>
        <v/>
      </c>
      <c r="AB71" s="88" t="str">
        <f>IF(H71,IF(AND(MONTH(H71)=4,DAY(H71)=1),DATE(YEAR(H71)+12,3,31),IF(MONTH(H71)&lt;=3,DATE(YEAR(H71)+12,3,31),DATE(YEAR(H71)+13,3,31))),"")</f>
        <v/>
      </c>
      <c r="AC71" s="84" t="str">
        <f t="shared" ref="AC71:AC72" si="154">IF(AD71&lt;0,"済","")</f>
        <v/>
      </c>
      <c r="AD71" s="89" t="str">
        <f>IF(H71,AB71-$S$1,"")</f>
        <v/>
      </c>
      <c r="AE71" s="90" t="str">
        <f>IF(E71,DATE(YEAR(S72),4,1),"")</f>
        <v/>
      </c>
      <c r="AF71" s="85" t="str">
        <f>IF(E71,AE71-$S$1,"")</f>
        <v/>
      </c>
      <c r="AG71" s="91" t="str">
        <f>IF(F71,DATE(YEAR(V72),4,1),"")</f>
        <v/>
      </c>
      <c r="AH71" s="85" t="str">
        <f>IF(F71,AG71-$S$1,"")</f>
        <v/>
      </c>
      <c r="AI71" s="91" t="str">
        <f>IF(G71,DATE(YEAR(Y72),4,1),"")</f>
        <v/>
      </c>
      <c r="AJ71" s="87" t="str">
        <f>IF(G71,AI71-$S$1,"")</f>
        <v/>
      </c>
      <c r="AK71" s="90" t="str">
        <f>IF(H71,DATE(YEAR(AB72),4,1),"")</f>
        <v/>
      </c>
      <c r="AL71" s="89" t="str">
        <f>IF(H71,AK71-$S$1,"")</f>
        <v/>
      </c>
      <c r="AM71" s="150" t="str">
        <f>IF(AF71&lt;=0,1,"")</f>
        <v/>
      </c>
      <c r="AO71" s="150" t="str">
        <f>IF(AH71&lt;=0,1,"")</f>
        <v/>
      </c>
      <c r="AQ71" s="150" t="str">
        <f>IF(AJ71&lt;=0,1,"")</f>
        <v/>
      </c>
      <c r="AS71" s="150" t="str">
        <f>IF(AL71&lt;=0,1,"")</f>
        <v/>
      </c>
      <c r="AT71" s="72"/>
      <c r="AU71" s="228" t="str">
        <f t="shared" si="71"/>
        <v/>
      </c>
      <c r="AV71" s="229" t="str">
        <f t="shared" si="72"/>
        <v/>
      </c>
      <c r="AW71" s="229" t="str">
        <f t="shared" si="73"/>
        <v/>
      </c>
      <c r="AX71" s="229" t="str">
        <f t="shared" si="74"/>
        <v/>
      </c>
      <c r="AY71" s="230">
        <f t="shared" si="144"/>
        <v>0</v>
      </c>
      <c r="AZ71" s="299" t="str">
        <f t="shared" ref="AZ71" si="155">IF(OR(AU70=1,AND(AU71=1,BE71&gt;=3)),15000,"")</f>
        <v/>
      </c>
      <c r="BA71" s="299" t="str">
        <f t="shared" ref="BA71" si="156">IF(OR(AV70=1,AND(AV71=1,BF71&gt;=3)),15000,"")</f>
        <v/>
      </c>
      <c r="BB71" s="299" t="str">
        <f>IF(OR(AW70=1,AND(AW71=1,BG71&gt;=3)),15000,"")</f>
        <v/>
      </c>
      <c r="BC71" s="299" t="str">
        <f>IF(OR(AX70=1,AND(AX71=1,BH71&gt;=3)),15000,"")</f>
        <v/>
      </c>
      <c r="BE71" s="238" t="str">
        <f>IF(BE70="","",RANK(BE70,BE70:BH70,1))</f>
        <v/>
      </c>
      <c r="BF71" s="238" t="str">
        <f>IF(BF70="","",RANK(BF70,BE70:BH70,1))</f>
        <v/>
      </c>
      <c r="BG71" s="238" t="str">
        <f>IF(BG70="","",RANK(BG70,BE70:BH70,1))</f>
        <v/>
      </c>
      <c r="BH71" s="238" t="str">
        <f>IF(BH70="","",RANK(BH70,BE70:BH70,1))</f>
        <v/>
      </c>
    </row>
    <row r="72" spans="3:60" ht="12" customHeight="1" thickBot="1">
      <c r="C72" s="105">
        <f ca="1">$D$1</f>
        <v>41691</v>
      </c>
      <c r="D72" s="106" t="str">
        <f>IF(D71="","",DATEDIF(D71,$D$1,"y"))&amp;"."&amp;IF(IF(D71="","",DATEDIF(D71,$D$1,"ym"))&lt;10,"0"&amp;IF(D71="","",DATEDIF(D71,$D$1,"ym")),IF(D71="","",DATEDIF(D71,$D$1,"ym")))</f>
        <v>.</v>
      </c>
      <c r="E72" s="107" t="str">
        <f>IF(E71="","",DATEDIF(E71,$D$1,"y"))&amp;"."&amp;IF(IF(E71="","",DATEDIF(E71,$D$1,"ym"))&lt;10,"0"&amp;IF(E71="","",DATEDIF(E71,$D$1,"ym")),IF(E71="","",DATEDIF(E71,$D$1,"ym")))</f>
        <v>.</v>
      </c>
      <c r="F72" s="107" t="str">
        <f>IF(F71="","",DATEDIF(F71,$D$1,"y"))&amp;"."&amp;IF(IF(F71="","",DATEDIF(F71,$D$1,"ym"))&lt;10,"0"&amp;IF(F71="","",DATEDIF(F71,$D$1,"ym")),IF(F71="","",DATEDIF(F71,$D$1,"ym")))</f>
        <v>.</v>
      </c>
      <c r="G72" s="107" t="str">
        <f>IF(G71="","",DATEDIF(G71,$D$1,"y"))&amp;"."&amp;IF(IF(G71="","",DATEDIF(G71,$D$1,"ym"))&lt;10,"0"&amp;IF(G71="","",DATEDIF(G71,$D$1,"ym")),IF(G71="","",DATEDIF(G71,$D$1,"ym")))</f>
        <v>.</v>
      </c>
      <c r="H72" s="107" t="str">
        <f>IF(H71="","",DATEDIF(H71,$D$1,"y"))&amp;"."&amp;IF(IF(H71="","",DATEDIF(H71,$D$1,"ym"))&lt;10,"0"&amp;IF(H71="","",DATEDIF(H71,$D$1,"ym")),IF(H71="","",DATEDIF(H71,$D$1,"ym")))</f>
        <v>.</v>
      </c>
      <c r="I72" s="108"/>
      <c r="J72" s="109"/>
      <c r="K72" s="110"/>
      <c r="L72" s="111"/>
      <c r="M72" s="112"/>
      <c r="N72" s="111"/>
      <c r="O72" s="112"/>
      <c r="P72" s="308"/>
      <c r="Q72" s="306"/>
      <c r="R72" s="245"/>
      <c r="S72" s="155" t="str">
        <f>IF(E71,IF(AND(MONTH(E71)=4,DAY(E71)=1),DATE(YEAR(E71)+15,3,31),IF(MONTH(E71)&lt;=3,DATE(YEAR(E71)+15,3,31),DATE(YEAR(E71)+16,3,31))),"")</f>
        <v/>
      </c>
      <c r="T72" s="156" t="str">
        <f t="shared" si="151"/>
        <v/>
      </c>
      <c r="U72" s="100" t="str">
        <f>IF(E71,S72-$S$1,"")</f>
        <v/>
      </c>
      <c r="V72" s="157" t="str">
        <f>IF(F71,IF(AND(MONTH(F71)=4,DAY(F71)=1),DATE(YEAR(F71)+15,3,31),IF(MONTH(F71)&lt;=3,DATE(YEAR(F71)+15,3,31),DATE(YEAR(F71)+16,3,31))),"")</f>
        <v/>
      </c>
      <c r="W72" s="156" t="str">
        <f t="shared" si="152"/>
        <v/>
      </c>
      <c r="X72" s="100" t="str">
        <f>IF(F71,V72-$S$1,"")</f>
        <v/>
      </c>
      <c r="Y72" s="157" t="str">
        <f>IF(G71,IF(AND(MONTH(G71)=4,DAY(G71)=1),DATE(YEAR(G71)+15,3,31),IF(MONTH(G71)&lt;=3,DATE(YEAR(G71)+15,3,31),DATE(YEAR(G71)+16,3,31))),"")</f>
        <v/>
      </c>
      <c r="Z72" s="156" t="str">
        <f t="shared" si="153"/>
        <v/>
      </c>
      <c r="AA72" s="158" t="str">
        <f>IF(G71,Y72-$S$1,"")</f>
        <v/>
      </c>
      <c r="AB72" s="159" t="str">
        <f>IF(H71,IF(AND(MONTH(H71)=4,DAY(H71)=1),DATE(YEAR(H71)+15,3,31),IF(MONTH(H71)&lt;=3,DATE(YEAR(H71)+15,3,31),DATE(YEAR(H71)+16,3,31))),"")</f>
        <v/>
      </c>
      <c r="AC72" s="156" t="str">
        <f t="shared" si="154"/>
        <v/>
      </c>
      <c r="AD72" s="160" t="str">
        <f>IF(H71,AB72-$S$1,"")</f>
        <v/>
      </c>
      <c r="AE72" s="162" t="str">
        <f>IF(E71,DATE(YEAR(S72)+7,3,31),"")</f>
        <v/>
      </c>
      <c r="AF72" s="100" t="str">
        <f>IF(E71,AE72-$S$1,"")</f>
        <v/>
      </c>
      <c r="AG72" s="161" t="str">
        <f>IF(F71,DATE(YEAR(V72)+7,3,31),"")</f>
        <v/>
      </c>
      <c r="AH72" s="100" t="str">
        <f>IF(F71,AG72-$S$1,"")</f>
        <v/>
      </c>
      <c r="AI72" s="161" t="str">
        <f>IF(G71,DATE(YEAR(Y72)+7,3,31),"")</f>
        <v/>
      </c>
      <c r="AJ72" s="158" t="str">
        <f>IF(G71,AI72-$S$1,"")</f>
        <v/>
      </c>
      <c r="AK72" s="162" t="str">
        <f>IF(H71,DATE(YEAR(AB72)+7,3,31),"")</f>
        <v/>
      </c>
      <c r="AL72" s="160" t="str">
        <f>IF(H71,AK72-$S$1,"")</f>
        <v/>
      </c>
      <c r="AM72" s="150" t="str">
        <f>IF(AF72&lt;=0,1,"")</f>
        <v/>
      </c>
      <c r="AO72" s="150" t="str">
        <f>IF(AH72&lt;=0,1,"")</f>
        <v/>
      </c>
      <c r="AQ72" s="150" t="str">
        <f>IF(AJ72&lt;=0,1,"")</f>
        <v/>
      </c>
      <c r="AS72" s="150" t="str">
        <f>IF(AL72&lt;=0,1,"")</f>
        <v/>
      </c>
      <c r="AT72" s="101">
        <f>SUM(AM71:AS71)-SUM(AM72:AS72)</f>
        <v>0</v>
      </c>
      <c r="AU72" s="228" t="str">
        <f t="shared" si="71"/>
        <v/>
      </c>
      <c r="AV72" s="229" t="str">
        <f t="shared" si="72"/>
        <v/>
      </c>
      <c r="AW72" s="229" t="str">
        <f t="shared" si="73"/>
        <v/>
      </c>
      <c r="AX72" s="229" t="str">
        <f t="shared" si="74"/>
        <v/>
      </c>
      <c r="AY72" s="230">
        <f t="shared" si="144"/>
        <v>0</v>
      </c>
      <c r="AZ72" s="299" t="str">
        <f t="shared" ref="AZ72" si="157">IF(OR(AZ71=15000,AND(AU71="",AU72="")),"",IF(AU72=1,10000,""))</f>
        <v/>
      </c>
      <c r="BA72" s="299" t="str">
        <f t="shared" ref="BA72" si="158">IF(OR(BA71=15000,AND(AV71="",AV72="")),"",IF(AV72=1,10000,""))</f>
        <v/>
      </c>
      <c r="BB72" s="299" t="str">
        <f>IF(OR(BB71=15000,AND(AW71="",AW72="")),"",IF(AW72=1,10000,""))</f>
        <v/>
      </c>
      <c r="BC72" s="299" t="str">
        <f>IF(OR(BC71=15000,AND(AX71="",AX72="")),"",IF(AX72=1,10000,""))</f>
        <v/>
      </c>
      <c r="BE72" s="239"/>
      <c r="BF72" s="239"/>
      <c r="BG72" s="239"/>
      <c r="BH72" s="239"/>
    </row>
    <row r="74" spans="3:60">
      <c r="D74" s="113"/>
      <c r="E74" s="113"/>
      <c r="F74" s="113"/>
      <c r="G74" s="113"/>
      <c r="H74" s="113"/>
      <c r="I74" s="113"/>
      <c r="J74" s="113"/>
      <c r="K74" s="114"/>
      <c r="L74" s="113"/>
      <c r="M74" s="113"/>
      <c r="N74" s="113"/>
      <c r="O74" s="113"/>
    </row>
    <row r="75" spans="3:60">
      <c r="D75" s="113"/>
      <c r="E75" s="113"/>
      <c r="F75" s="113"/>
      <c r="G75" s="113"/>
      <c r="H75" s="113"/>
      <c r="I75" s="115"/>
      <c r="J75" s="79"/>
      <c r="K75" s="114"/>
      <c r="L75" s="113"/>
      <c r="M75" s="113"/>
      <c r="N75" s="113"/>
      <c r="O75" s="113"/>
    </row>
    <row r="76" spans="3:60">
      <c r="D76" s="116"/>
      <c r="E76" s="62"/>
      <c r="F76" s="62"/>
      <c r="G76" s="62"/>
      <c r="H76" s="62"/>
      <c r="I76" s="62"/>
      <c r="J76" s="62"/>
      <c r="K76" s="62"/>
      <c r="L76" s="62"/>
      <c r="M76" s="62"/>
      <c r="N76" s="62"/>
      <c r="O76" s="62"/>
      <c r="P76" s="62"/>
      <c r="Q76" s="62"/>
    </row>
    <row r="77" spans="3:60">
      <c r="D77" s="113"/>
      <c r="E77" s="62"/>
      <c r="F77" s="62"/>
      <c r="G77" s="62"/>
      <c r="H77" s="62"/>
      <c r="I77" s="62"/>
      <c r="J77" s="62"/>
      <c r="K77" s="62"/>
      <c r="L77" s="62"/>
      <c r="M77" s="62"/>
      <c r="N77" s="62"/>
      <c r="O77" s="62"/>
      <c r="P77" s="62"/>
      <c r="Q77" s="62"/>
    </row>
    <row r="78" spans="3:60">
      <c r="D78" s="113"/>
      <c r="E78" s="62"/>
      <c r="F78" s="62"/>
      <c r="G78" s="62"/>
      <c r="H78" s="62"/>
      <c r="I78" s="62"/>
      <c r="J78" s="62"/>
      <c r="K78" s="62"/>
      <c r="L78" s="62"/>
      <c r="M78" s="62"/>
      <c r="N78" s="62"/>
      <c r="O78" s="62"/>
      <c r="P78" s="62"/>
      <c r="Q78" s="62"/>
    </row>
    <row r="79" spans="3:60">
      <c r="D79" s="113"/>
      <c r="E79" s="113"/>
      <c r="F79" s="113"/>
      <c r="G79" s="113"/>
      <c r="H79" s="113"/>
      <c r="I79" s="113"/>
      <c r="J79" s="113"/>
      <c r="K79" s="114"/>
      <c r="L79" s="113"/>
      <c r="M79" s="113"/>
      <c r="N79" s="113"/>
      <c r="O79" s="113"/>
    </row>
    <row r="80" spans="3:60">
      <c r="D80" s="113"/>
      <c r="E80" s="113"/>
      <c r="F80" s="113"/>
      <c r="G80" s="113"/>
      <c r="H80" s="113"/>
      <c r="I80" s="113"/>
      <c r="J80" s="113"/>
      <c r="K80" s="114"/>
      <c r="L80" s="113"/>
      <c r="M80" s="113"/>
      <c r="N80" s="113"/>
      <c r="O80" s="113"/>
    </row>
    <row r="81" spans="4:15">
      <c r="D81" s="113"/>
      <c r="E81" s="113"/>
      <c r="F81" s="113"/>
      <c r="G81" s="113"/>
      <c r="H81" s="113"/>
      <c r="I81" s="113"/>
      <c r="J81" s="113"/>
      <c r="K81" s="114"/>
      <c r="L81" s="113"/>
      <c r="M81" s="113"/>
      <c r="N81" s="113"/>
      <c r="O81" s="113"/>
    </row>
    <row r="84" spans="4:15">
      <c r="M84" s="64" t="s">
        <v>26</v>
      </c>
    </row>
    <row r="143" spans="19:21">
      <c r="S143" s="117"/>
      <c r="T143" s="118"/>
      <c r="U143" s="119"/>
    </row>
  </sheetData>
  <sheetProtection sheet="1" objects="1" scenarios="1"/>
  <mergeCells count="49">
    <mergeCell ref="C43:C44"/>
    <mergeCell ref="C46:C47"/>
    <mergeCell ref="C37:C38"/>
    <mergeCell ref="C40:C41"/>
    <mergeCell ref="S4:AD4"/>
    <mergeCell ref="S5:AD5"/>
    <mergeCell ref="S6:AD6"/>
    <mergeCell ref="C7:C8"/>
    <mergeCell ref="C13:C14"/>
    <mergeCell ref="C10:C11"/>
    <mergeCell ref="I4:K4"/>
    <mergeCell ref="P4:Q6"/>
    <mergeCell ref="C70:C71"/>
    <mergeCell ref="L2:M2"/>
    <mergeCell ref="C64:C65"/>
    <mergeCell ref="C16:C17"/>
    <mergeCell ref="C19:C20"/>
    <mergeCell ref="C22:C23"/>
    <mergeCell ref="C25:C26"/>
    <mergeCell ref="C49:C50"/>
    <mergeCell ref="C55:C56"/>
    <mergeCell ref="C58:C59"/>
    <mergeCell ref="C31:C32"/>
    <mergeCell ref="C34:C35"/>
    <mergeCell ref="C67:C68"/>
    <mergeCell ref="C52:C53"/>
    <mergeCell ref="C61:C62"/>
    <mergeCell ref="C28:C29"/>
    <mergeCell ref="AE4:AL4"/>
    <mergeCell ref="AE5:AL5"/>
    <mergeCell ref="AE6:AL6"/>
    <mergeCell ref="AK3:AL3"/>
    <mergeCell ref="AE2:AL2"/>
    <mergeCell ref="AE3:AF3"/>
    <mergeCell ref="AG3:AH3"/>
    <mergeCell ref="AI3:AJ3"/>
    <mergeCell ref="D1:E1"/>
    <mergeCell ref="C4:C5"/>
    <mergeCell ref="S2:AD2"/>
    <mergeCell ref="S3:U3"/>
    <mergeCell ref="P2:Q2"/>
    <mergeCell ref="V3:X3"/>
    <mergeCell ref="Y3:AA3"/>
    <mergeCell ref="AB3:AD3"/>
    <mergeCell ref="D2:K2"/>
    <mergeCell ref="L4:M6"/>
    <mergeCell ref="J5:K6"/>
    <mergeCell ref="D6:H6"/>
    <mergeCell ref="N2:O2"/>
  </mergeCells>
  <phoneticPr fontId="2"/>
  <conditionalFormatting sqref="AL7:AL72 AF7:AF72 AH7:AH72 AJ7:AJ72 AD7:AD72 AA7:AA72 U7:U72 X7:X72">
    <cfRule type="cellIs" dxfId="2" priority="4" stopIfTrue="1" operator="between">
      <formula>31</formula>
      <formula>0</formula>
    </cfRule>
    <cfRule type="cellIs" dxfId="1" priority="5" stopIfTrue="1" operator="lessThan">
      <formula>0</formula>
    </cfRule>
    <cfRule type="cellIs" dxfId="0" priority="6" stopIfTrue="1" operator="between">
      <formula>61</formula>
      <formula>32</formula>
    </cfRule>
  </conditionalFormatting>
  <dataValidations xWindow="895" yWindow="765" count="3">
    <dataValidation imeMode="halfAlpha" allowBlank="1" showInputMessage="1" showErrorMessage="1" promptTitle="生年月日" prompt="「S40/1/1(S40.1.1)」のように入力してください。_x000a_" sqref="S2 D41:I41 D38:I38 D44:I44 D14:I14 D17:I17 D20:I20 D23:I23 D26:I26 D32:I32 D35:I35 D8:I8 D11:I11 D47:I47 D29:I29 D62:I62 D65:I65 D71:I71 D76 D53:I53 D68:I68 D59:I59 D56:I56 D50:I50"/>
    <dataValidation imeMode="halfAlpha" allowBlank="1" showInputMessage="1" showErrorMessage="1" promptTitle="年齢" prompt="生年月日を入力すると表示されますので，入力しないでください。" sqref="D72:I72 D42:I42 D39:I39 D15:I15 D18:I18 D21:I21 D24:I24 D12:I12 D33:I33 D36:I36 D45:I45 D9:I9 D48:I48 D27:I27 D30:I30 D66:I66 D51:I51 D54:I54 D69:I69 D60:I60 D57:I57 D77 D63:I63"/>
    <dataValidation type="list" allowBlank="1" showInputMessage="1" showErrorMessage="1" sqref="J67 J70 J37 J43 J7 J61 J46 J52 J25 J49 J55 J58 J64 J40 J34 J31 J28 J22 J19 J16 J13 J10">
      <formula1>○</formula1>
    </dataValidation>
  </dataValidations>
  <pageMargins left="0.33" right="0.26" top="0.45" bottom="0.34" header="0.41" footer="0.32"/>
  <pageSetup paperSize="9" orientation="landscape" verticalDpi="0" r:id="rId1"/>
  <headerFooter alignWithMargins="0"/>
  <legacyDrawing r:id="rId2"/>
</worksheet>
</file>

<file path=xl/worksheets/sheet3.xml><?xml version="1.0" encoding="utf-8"?>
<worksheet xmlns="http://schemas.openxmlformats.org/spreadsheetml/2006/main" xmlns:r="http://schemas.openxmlformats.org/officeDocument/2006/relationships">
  <sheetPr enableFormatConditionsCalculation="0">
    <tabColor indexed="45"/>
  </sheetPr>
  <dimension ref="C3:Y71"/>
  <sheetViews>
    <sheetView workbookViewId="0">
      <selection activeCell="G12" sqref="G12"/>
    </sheetView>
  </sheetViews>
  <sheetFormatPr defaultRowHeight="13.5"/>
  <cols>
    <col min="1" max="15" width="3.875" customWidth="1"/>
    <col min="16" max="18" width="8.25" customWidth="1"/>
    <col min="19" max="25" width="3.875" customWidth="1"/>
  </cols>
  <sheetData>
    <row r="3" spans="3:25">
      <c r="E3" t="s">
        <v>163</v>
      </c>
    </row>
    <row r="5" spans="3:25">
      <c r="E5" s="57" t="s">
        <v>15</v>
      </c>
    </row>
    <row r="7" spans="3:25">
      <c r="C7" s="43"/>
      <c r="D7" s="43"/>
      <c r="E7" s="43"/>
      <c r="F7" s="43"/>
      <c r="G7" s="43"/>
      <c r="H7" s="43"/>
      <c r="I7" s="43"/>
      <c r="J7" s="43"/>
      <c r="K7" s="43"/>
      <c r="L7" s="43"/>
      <c r="M7" s="43"/>
      <c r="N7" s="43"/>
      <c r="O7" s="43"/>
      <c r="P7" s="43"/>
      <c r="Q7" s="43"/>
      <c r="R7" s="43"/>
      <c r="S7" s="43"/>
      <c r="T7" s="43"/>
      <c r="U7" s="43"/>
      <c r="V7" s="43"/>
      <c r="W7" s="43"/>
      <c r="X7" s="43"/>
      <c r="Y7" s="43"/>
    </row>
    <row r="8" spans="3:25">
      <c r="C8" s="44"/>
      <c r="D8" s="2"/>
      <c r="E8" s="2"/>
      <c r="F8" s="2"/>
      <c r="G8" s="2"/>
      <c r="H8" s="2"/>
      <c r="I8" s="2"/>
      <c r="J8" s="2"/>
      <c r="K8" s="2"/>
      <c r="L8" s="2"/>
      <c r="M8" s="2"/>
      <c r="N8" s="2"/>
      <c r="O8" s="2"/>
      <c r="P8" s="2"/>
      <c r="Q8" s="2"/>
      <c r="R8" s="44"/>
      <c r="S8" s="44"/>
      <c r="T8" s="44"/>
      <c r="U8" s="44"/>
      <c r="V8" s="44"/>
      <c r="W8" s="44"/>
      <c r="X8" s="44"/>
      <c r="Y8" s="44"/>
    </row>
    <row r="9" spans="3:25">
      <c r="C9" s="44"/>
      <c r="D9" s="2"/>
      <c r="E9" s="2"/>
      <c r="F9" s="2"/>
      <c r="G9" s="2"/>
      <c r="H9" s="2"/>
      <c r="I9" s="2"/>
      <c r="J9" s="2"/>
      <c r="K9" s="2"/>
      <c r="L9" s="2"/>
      <c r="M9" s="2"/>
      <c r="N9" s="2"/>
      <c r="O9" s="2"/>
      <c r="P9" s="2"/>
      <c r="Q9" s="2"/>
      <c r="R9" s="44"/>
      <c r="S9" s="44"/>
      <c r="T9" s="44"/>
      <c r="U9" s="44"/>
      <c r="V9" s="44"/>
      <c r="W9" s="44"/>
      <c r="X9" s="44"/>
      <c r="Y9" s="44"/>
    </row>
    <row r="10" spans="3:25">
      <c r="C10" s="45"/>
      <c r="D10" s="2"/>
      <c r="E10" s="50"/>
      <c r="F10" s="50"/>
      <c r="G10" s="50"/>
      <c r="H10" s="50"/>
      <c r="I10" s="50"/>
      <c r="J10" s="50"/>
      <c r="K10" s="50"/>
      <c r="L10" s="2"/>
      <c r="M10" s="2"/>
      <c r="N10" s="2"/>
      <c r="O10" s="2"/>
      <c r="P10" s="2"/>
      <c r="Q10" s="2"/>
      <c r="R10" s="45"/>
      <c r="S10" s="45"/>
      <c r="T10" s="36"/>
      <c r="U10" s="37"/>
      <c r="V10" s="37"/>
      <c r="W10" s="37"/>
      <c r="X10" s="37"/>
      <c r="Y10" s="45"/>
    </row>
    <row r="11" spans="3:25">
      <c r="C11" s="44"/>
      <c r="D11" s="2"/>
      <c r="E11" s="2"/>
      <c r="F11" s="2"/>
      <c r="G11" s="38"/>
      <c r="H11" s="2"/>
      <c r="I11" s="2"/>
      <c r="J11" s="2"/>
      <c r="K11" s="2"/>
      <c r="L11" s="51"/>
      <c r="M11" s="51"/>
      <c r="N11" s="51"/>
      <c r="O11" s="51"/>
      <c r="P11" s="51"/>
      <c r="Q11" s="51"/>
      <c r="R11" s="44"/>
      <c r="S11" s="44"/>
      <c r="T11" s="36"/>
      <c r="U11" s="37"/>
      <c r="V11" s="37"/>
      <c r="W11" s="37"/>
      <c r="X11" s="37"/>
      <c r="Y11" s="44"/>
    </row>
    <row r="12" spans="3:25">
      <c r="C12" s="44"/>
      <c r="D12" s="2"/>
      <c r="E12" s="2"/>
      <c r="F12" s="2"/>
      <c r="G12" s="38"/>
      <c r="H12" s="2"/>
      <c r="I12" s="2"/>
      <c r="J12" s="2"/>
      <c r="K12" s="2"/>
      <c r="L12" s="39"/>
      <c r="M12" s="39"/>
      <c r="N12" s="39"/>
      <c r="O12" s="39"/>
      <c r="P12" s="39"/>
      <c r="Q12" s="39"/>
      <c r="R12" s="44"/>
      <c r="S12" s="44"/>
      <c r="T12" s="46"/>
      <c r="U12" s="47"/>
      <c r="V12" s="48"/>
      <c r="W12" s="49"/>
      <c r="X12" s="49"/>
      <c r="Y12" s="44"/>
    </row>
    <row r="13" spans="3:25">
      <c r="C13" s="44"/>
      <c r="D13" s="40"/>
      <c r="E13" s="52"/>
      <c r="F13" s="52"/>
      <c r="G13" s="52"/>
      <c r="H13" s="52"/>
      <c r="I13" s="52"/>
      <c r="J13" s="52"/>
      <c r="K13" s="52"/>
      <c r="L13" s="51"/>
      <c r="M13" s="51"/>
      <c r="N13" s="51"/>
      <c r="O13" s="51"/>
      <c r="P13" s="41"/>
      <c r="Q13" s="42"/>
      <c r="R13" s="44"/>
      <c r="S13" s="44"/>
      <c r="T13" s="36"/>
      <c r="U13" s="37"/>
      <c r="V13" s="37"/>
      <c r="W13" s="37"/>
      <c r="X13" s="37"/>
      <c r="Y13" s="44"/>
    </row>
    <row r="14" spans="3:25">
      <c r="C14" s="44"/>
      <c r="D14" s="2"/>
      <c r="E14" s="51"/>
      <c r="F14" s="51"/>
      <c r="G14" s="51"/>
      <c r="H14" s="51"/>
      <c r="I14" s="51"/>
      <c r="J14" s="51"/>
      <c r="K14" s="51"/>
      <c r="L14" s="53"/>
      <c r="M14" s="53"/>
      <c r="N14" s="51"/>
      <c r="O14" s="51"/>
      <c r="P14" s="41"/>
      <c r="Q14" s="42"/>
      <c r="R14" s="44"/>
      <c r="S14" s="44"/>
      <c r="T14" s="44"/>
      <c r="U14" s="44"/>
      <c r="V14" s="44"/>
      <c r="W14" s="44"/>
      <c r="X14" s="44"/>
      <c r="Y14" s="44"/>
    </row>
    <row r="15" spans="3:25">
      <c r="C15" s="44"/>
      <c r="D15" s="2"/>
      <c r="E15" s="54"/>
      <c r="F15" s="54"/>
      <c r="G15" s="54"/>
      <c r="H15" s="54"/>
      <c r="I15" s="54"/>
      <c r="J15" s="54"/>
      <c r="K15" s="54"/>
      <c r="L15" s="2"/>
      <c r="M15" s="2"/>
      <c r="N15" s="51"/>
      <c r="O15" s="51"/>
      <c r="P15" s="41"/>
      <c r="Q15" s="42"/>
      <c r="R15" s="44"/>
      <c r="S15" s="44"/>
      <c r="T15" s="44"/>
      <c r="U15" s="44"/>
      <c r="V15" s="44"/>
      <c r="W15" s="44"/>
      <c r="X15" s="44"/>
      <c r="Y15" s="44"/>
    </row>
    <row r="16" spans="3:25">
      <c r="C16" s="44"/>
      <c r="D16" s="2"/>
      <c r="E16" s="54"/>
      <c r="F16" s="54"/>
      <c r="G16" s="54"/>
      <c r="H16" s="54"/>
      <c r="I16" s="54"/>
      <c r="J16" s="54"/>
      <c r="K16" s="54"/>
      <c r="L16" s="55"/>
      <c r="M16" s="55"/>
      <c r="N16" s="51"/>
      <c r="O16" s="51"/>
      <c r="P16" s="41"/>
      <c r="Q16" s="42"/>
      <c r="R16" s="44"/>
      <c r="S16" s="44"/>
      <c r="T16" s="44"/>
      <c r="U16" s="44"/>
      <c r="V16" s="44"/>
      <c r="W16" s="44"/>
      <c r="X16" s="44"/>
      <c r="Y16" s="44"/>
    </row>
    <row r="17" spans="3:25">
      <c r="C17" s="44"/>
      <c r="D17" s="2"/>
      <c r="E17" s="54"/>
      <c r="F17" s="54"/>
      <c r="G17" s="54"/>
      <c r="H17" s="54"/>
      <c r="I17" s="54"/>
      <c r="J17" s="54"/>
      <c r="K17" s="54"/>
      <c r="L17" s="2"/>
      <c r="M17" s="2"/>
      <c r="N17" s="51"/>
      <c r="O17" s="51"/>
      <c r="P17" s="41"/>
      <c r="Q17" s="42"/>
      <c r="R17" s="44"/>
      <c r="S17" s="44"/>
      <c r="T17" s="44"/>
      <c r="U17" s="44"/>
      <c r="V17" s="44"/>
      <c r="W17" s="44"/>
      <c r="X17" s="44"/>
      <c r="Y17" s="44"/>
    </row>
    <row r="18" spans="3:25">
      <c r="C18" s="44"/>
      <c r="D18" s="2"/>
      <c r="E18" s="2"/>
      <c r="F18" s="2"/>
      <c r="G18" s="2"/>
      <c r="H18" s="2"/>
      <c r="I18" s="2"/>
      <c r="J18" s="2"/>
      <c r="K18" s="2"/>
      <c r="L18" s="2"/>
      <c r="M18" s="2"/>
      <c r="N18" s="2"/>
      <c r="O18" s="2"/>
      <c r="P18" s="41"/>
      <c r="Q18" s="42"/>
      <c r="R18" s="44"/>
      <c r="S18" s="44"/>
      <c r="T18" s="44"/>
      <c r="U18" s="44"/>
      <c r="V18" s="44"/>
      <c r="W18" s="44"/>
      <c r="X18" s="44"/>
      <c r="Y18" s="44"/>
    </row>
    <row r="19" spans="3:25">
      <c r="C19" s="45"/>
      <c r="D19" s="2"/>
      <c r="E19" s="2"/>
      <c r="F19" s="2"/>
      <c r="G19" s="2"/>
      <c r="H19" s="2"/>
      <c r="I19" s="2"/>
      <c r="J19" s="2"/>
      <c r="K19" s="2"/>
      <c r="L19" s="51"/>
      <c r="M19" s="51"/>
      <c r="N19" s="56"/>
      <c r="O19" s="56"/>
      <c r="P19" s="41"/>
      <c r="Q19" s="42"/>
      <c r="R19" s="45"/>
      <c r="S19" s="45"/>
      <c r="T19" s="45"/>
      <c r="U19" s="45"/>
      <c r="V19" s="45"/>
      <c r="W19" s="45"/>
      <c r="X19" s="45"/>
      <c r="Y19" s="45"/>
    </row>
    <row r="20" spans="3:25">
      <c r="C20" s="44"/>
      <c r="D20" s="2"/>
      <c r="E20" s="2"/>
      <c r="F20" s="2"/>
      <c r="G20" s="2"/>
      <c r="H20" s="2"/>
      <c r="I20" s="2"/>
      <c r="J20" s="2"/>
      <c r="K20" s="2"/>
      <c r="L20" s="2"/>
      <c r="M20" s="51"/>
      <c r="N20" s="51"/>
      <c r="O20" s="51"/>
      <c r="P20" s="51"/>
      <c r="Q20" s="2"/>
      <c r="R20" s="44"/>
      <c r="S20" s="44"/>
      <c r="T20" s="44"/>
      <c r="U20" s="44"/>
      <c r="V20" s="44"/>
      <c r="W20" s="44"/>
      <c r="X20" s="44"/>
      <c r="Y20" s="44"/>
    </row>
    <row r="21" spans="3:25">
      <c r="C21" s="44"/>
      <c r="D21" s="2"/>
      <c r="E21" s="2"/>
      <c r="F21" s="2"/>
      <c r="G21" s="2"/>
      <c r="H21" s="2"/>
      <c r="I21" s="2"/>
      <c r="J21" s="2"/>
      <c r="K21" s="2"/>
      <c r="L21" s="2"/>
      <c r="M21" s="2"/>
      <c r="N21" s="2"/>
      <c r="O21" s="2"/>
      <c r="P21" s="2"/>
      <c r="Q21" s="2"/>
      <c r="R21" s="44"/>
      <c r="S21" s="44"/>
      <c r="T21" s="44"/>
      <c r="U21" s="44"/>
      <c r="V21" s="44"/>
      <c r="W21" s="44"/>
      <c r="X21" s="44"/>
      <c r="Y21" s="44"/>
    </row>
    <row r="22" spans="3:25">
      <c r="C22" s="44"/>
      <c r="D22" s="44"/>
      <c r="E22" s="44"/>
      <c r="F22" s="44"/>
      <c r="G22" s="44"/>
      <c r="H22" s="44"/>
      <c r="I22" s="44"/>
      <c r="J22" s="44"/>
      <c r="K22" s="44"/>
      <c r="L22" s="44"/>
      <c r="M22" s="44"/>
      <c r="N22" s="44"/>
      <c r="O22" s="44"/>
      <c r="P22" s="44"/>
      <c r="Q22" s="44"/>
      <c r="R22" s="44"/>
      <c r="S22" s="44"/>
      <c r="T22" s="44"/>
      <c r="U22" s="44"/>
      <c r="V22" s="44"/>
      <c r="W22" s="44"/>
      <c r="X22" s="44"/>
      <c r="Y22" s="44"/>
    </row>
    <row r="23" spans="3:25">
      <c r="C23" s="1"/>
      <c r="D23" s="1"/>
      <c r="E23" s="1"/>
      <c r="F23" s="1"/>
      <c r="G23" s="1"/>
      <c r="H23" s="1"/>
      <c r="I23" s="1"/>
      <c r="J23" s="1"/>
      <c r="K23" s="1"/>
      <c r="L23" s="1"/>
      <c r="M23" s="1"/>
      <c r="N23" s="1"/>
      <c r="O23" s="1"/>
      <c r="P23" s="1"/>
      <c r="Q23" s="1"/>
      <c r="R23" s="1"/>
      <c r="S23" s="1"/>
      <c r="T23" s="1"/>
      <c r="U23" s="1"/>
      <c r="V23" s="1"/>
      <c r="W23" s="1"/>
      <c r="X23" s="1"/>
      <c r="Y23" s="1"/>
    </row>
    <row r="24" spans="3:25">
      <c r="C24" s="1"/>
      <c r="D24" s="1"/>
      <c r="E24" s="1"/>
      <c r="F24" s="1"/>
      <c r="G24" s="1"/>
      <c r="H24" s="1"/>
      <c r="I24" s="1"/>
      <c r="J24" s="1"/>
      <c r="K24" s="1"/>
      <c r="L24" s="1"/>
      <c r="M24" s="1"/>
      <c r="N24" s="1"/>
      <c r="O24" s="1"/>
      <c r="P24" s="1"/>
      <c r="Q24" s="1"/>
      <c r="R24" s="1"/>
      <c r="S24" s="1"/>
      <c r="T24" s="1"/>
      <c r="U24" s="1"/>
      <c r="V24" s="1"/>
      <c r="W24" s="1"/>
      <c r="X24" s="1"/>
      <c r="Y24" s="1"/>
    </row>
    <row r="25" spans="3:25">
      <c r="C25" s="1"/>
      <c r="D25" s="1"/>
      <c r="E25" s="1"/>
      <c r="F25" s="1"/>
      <c r="G25" s="1"/>
      <c r="H25" s="1"/>
      <c r="I25" s="1"/>
      <c r="J25" s="1"/>
      <c r="K25" s="1"/>
      <c r="L25" s="1"/>
      <c r="M25" s="1"/>
      <c r="N25" s="1"/>
      <c r="O25" s="1"/>
      <c r="P25" s="1"/>
      <c r="Q25" s="1"/>
      <c r="R25" s="1"/>
      <c r="S25" s="1"/>
      <c r="T25" s="1"/>
      <c r="U25" s="1"/>
      <c r="V25" s="1"/>
      <c r="W25" s="1"/>
      <c r="X25" s="1"/>
      <c r="Y25" s="1"/>
    </row>
    <row r="26" spans="3:25">
      <c r="C26" s="1"/>
      <c r="D26" s="1"/>
      <c r="E26" s="1"/>
      <c r="F26" s="1"/>
      <c r="G26" s="1"/>
      <c r="H26" s="1"/>
      <c r="I26" s="1"/>
      <c r="J26" s="1"/>
      <c r="K26" s="1"/>
      <c r="L26" s="1"/>
      <c r="M26" s="1"/>
      <c r="N26" s="1"/>
      <c r="O26" s="1"/>
      <c r="P26" s="1"/>
      <c r="Q26" s="1"/>
      <c r="R26" s="1"/>
      <c r="S26" s="1"/>
      <c r="T26" s="1"/>
      <c r="U26" s="1"/>
      <c r="V26" s="1"/>
      <c r="W26" s="1"/>
      <c r="X26" s="1"/>
      <c r="Y26" s="1"/>
    </row>
    <row r="27" spans="3:25">
      <c r="C27" s="1"/>
      <c r="D27" s="1"/>
      <c r="E27" s="1"/>
      <c r="F27" s="1"/>
      <c r="G27" s="1"/>
      <c r="H27" s="1"/>
      <c r="I27" s="1"/>
      <c r="J27" s="1"/>
      <c r="K27" s="1"/>
      <c r="L27" s="1"/>
      <c r="M27" s="1"/>
      <c r="N27" s="1"/>
      <c r="O27" s="1"/>
      <c r="P27" s="1"/>
      <c r="Q27" s="1"/>
      <c r="R27" s="1"/>
      <c r="S27" s="1"/>
      <c r="T27" s="1"/>
      <c r="U27" s="1"/>
      <c r="V27" s="1"/>
      <c r="W27" s="1"/>
      <c r="X27" s="1"/>
      <c r="Y27" s="1"/>
    </row>
    <row r="28" spans="3:25">
      <c r="C28" s="1"/>
      <c r="D28" s="1"/>
      <c r="E28" s="1"/>
      <c r="F28" s="1"/>
      <c r="G28" s="1"/>
      <c r="H28" s="1"/>
      <c r="I28" s="1"/>
      <c r="J28" s="1"/>
      <c r="K28" s="1"/>
      <c r="L28" s="1"/>
      <c r="M28" s="1"/>
      <c r="N28" s="1"/>
      <c r="O28" s="1"/>
      <c r="P28" s="1"/>
      <c r="Q28" s="1"/>
      <c r="R28" s="1"/>
      <c r="S28" s="1"/>
      <c r="T28" s="1"/>
      <c r="U28" s="1"/>
      <c r="V28" s="1"/>
      <c r="W28" s="1"/>
      <c r="X28" s="1"/>
      <c r="Y28" s="1"/>
    </row>
    <row r="29" spans="3:25">
      <c r="C29" s="1"/>
      <c r="D29" s="1"/>
      <c r="E29" s="1"/>
      <c r="F29" s="1"/>
      <c r="G29" s="1"/>
      <c r="H29" s="1"/>
      <c r="I29" s="1"/>
      <c r="J29" s="1"/>
      <c r="K29" s="1"/>
      <c r="L29" s="1"/>
      <c r="M29" s="1"/>
      <c r="N29" s="1"/>
      <c r="O29" s="1"/>
      <c r="P29" s="1"/>
      <c r="Q29" s="1"/>
      <c r="R29" s="1"/>
      <c r="S29" s="1"/>
      <c r="T29" s="1"/>
      <c r="U29" s="1"/>
      <c r="V29" s="1"/>
      <c r="W29" s="1"/>
      <c r="X29" s="1"/>
      <c r="Y29" s="1"/>
    </row>
    <row r="30" spans="3:25">
      <c r="C30" s="3"/>
      <c r="D30" s="3"/>
      <c r="E30" s="3"/>
      <c r="F30" s="3"/>
      <c r="G30" s="3"/>
      <c r="H30" s="3"/>
      <c r="I30" s="3"/>
      <c r="J30" s="3"/>
      <c r="K30" s="3"/>
      <c r="L30" s="3"/>
      <c r="M30" s="3"/>
      <c r="N30" s="3"/>
      <c r="O30" s="3"/>
      <c r="P30" s="3"/>
      <c r="Q30" s="3"/>
      <c r="R30" s="3"/>
      <c r="S30" s="3"/>
      <c r="T30" s="3"/>
      <c r="U30" s="3"/>
      <c r="V30" s="3"/>
      <c r="W30" s="3"/>
      <c r="X30" s="3"/>
      <c r="Y30" s="3"/>
    </row>
    <row r="31" spans="3:25">
      <c r="C31" s="1"/>
      <c r="D31" s="1"/>
      <c r="E31" s="1"/>
      <c r="F31" s="1"/>
      <c r="G31" s="1"/>
      <c r="H31" s="1"/>
      <c r="I31" s="1"/>
      <c r="J31" s="1"/>
      <c r="K31" s="1"/>
      <c r="L31" s="1"/>
      <c r="M31" s="1"/>
      <c r="N31" s="1"/>
      <c r="O31" s="1"/>
      <c r="P31" s="1"/>
      <c r="Q31" s="1"/>
      <c r="R31" s="1"/>
      <c r="S31" s="1"/>
      <c r="T31" s="1"/>
      <c r="U31" s="1"/>
      <c r="V31" s="1"/>
      <c r="W31" s="1"/>
      <c r="X31" s="1"/>
      <c r="Y31" s="1"/>
    </row>
    <row r="32" spans="3:25" ht="14.25" thickBot="1">
      <c r="C32" s="1"/>
      <c r="D32" s="1"/>
      <c r="E32" s="1"/>
      <c r="F32" s="1"/>
      <c r="G32" s="1"/>
      <c r="H32" s="1"/>
      <c r="I32" s="1"/>
      <c r="J32" s="1"/>
      <c r="K32" s="1"/>
      <c r="L32" s="1"/>
      <c r="M32" s="1"/>
      <c r="N32" s="1"/>
      <c r="O32" s="1"/>
      <c r="P32" s="1"/>
      <c r="Q32" s="1"/>
      <c r="R32" s="1"/>
      <c r="S32" s="1"/>
      <c r="T32" s="1"/>
      <c r="U32" s="1"/>
      <c r="V32" s="1"/>
      <c r="W32" s="1"/>
      <c r="X32" s="1"/>
      <c r="Y32" s="1"/>
    </row>
    <row r="33" spans="3:25" ht="14.25" thickTop="1">
      <c r="C33" s="1"/>
      <c r="D33" s="4"/>
      <c r="E33" s="5"/>
      <c r="F33" s="5"/>
      <c r="G33" s="5"/>
      <c r="H33" s="5"/>
      <c r="I33" s="5"/>
      <c r="J33" s="6"/>
      <c r="K33" s="1"/>
      <c r="L33" s="1"/>
      <c r="M33" s="1"/>
      <c r="N33" s="1"/>
      <c r="O33" s="1"/>
      <c r="P33" s="1"/>
      <c r="Q33" s="1"/>
      <c r="R33" s="1"/>
      <c r="S33" s="1"/>
      <c r="T33" s="1"/>
      <c r="U33" s="1"/>
      <c r="V33" s="1"/>
      <c r="W33" s="1"/>
      <c r="X33" s="1"/>
      <c r="Y33" s="1"/>
    </row>
    <row r="34" spans="3:25" ht="14.25">
      <c r="C34" s="1"/>
      <c r="D34" s="7"/>
      <c r="E34" s="8" t="s">
        <v>6</v>
      </c>
      <c r="F34" s="9"/>
      <c r="G34" s="9"/>
      <c r="H34" s="10" t="s">
        <v>7</v>
      </c>
      <c r="I34" s="9"/>
      <c r="J34" s="11"/>
      <c r="K34" s="1"/>
      <c r="L34" s="1"/>
      <c r="M34" s="1"/>
      <c r="N34" s="1"/>
      <c r="O34" s="1"/>
      <c r="P34" s="1"/>
      <c r="Q34" s="1"/>
      <c r="R34" s="1"/>
      <c r="S34" s="1"/>
      <c r="T34" s="1"/>
      <c r="U34" s="1"/>
      <c r="V34" s="1"/>
      <c r="W34" s="1"/>
      <c r="X34" s="1"/>
      <c r="Y34" s="1"/>
    </row>
    <row r="35" spans="3:25" ht="14.25">
      <c r="C35" s="1"/>
      <c r="D35" s="12"/>
      <c r="E35" s="406">
        <v>13500</v>
      </c>
      <c r="F35" s="407"/>
      <c r="G35" s="13" t="s">
        <v>8</v>
      </c>
      <c r="H35" s="408">
        <f>IF(E35&lt;=12000,"",IF(E35&gt;55000,27000,IF(E35&gt;23000,ROUNDDOWN((E35-23000)/2+11000,-2),ROUNDDOWN(E35-12000,-2))))</f>
        <v>1500</v>
      </c>
      <c r="I35" s="408"/>
      <c r="J35" s="14"/>
      <c r="K35" s="1"/>
      <c r="L35" s="1"/>
      <c r="M35" s="1"/>
      <c r="N35" s="1"/>
      <c r="O35" s="1"/>
      <c r="P35" s="1"/>
      <c r="Q35" s="1"/>
      <c r="R35" s="1"/>
      <c r="S35" s="1"/>
      <c r="T35" s="1"/>
      <c r="U35" s="1"/>
      <c r="V35" s="1"/>
      <c r="W35" s="1"/>
      <c r="X35" s="1"/>
      <c r="Y35" s="1"/>
    </row>
    <row r="36" spans="3:25" ht="14.25" thickBot="1">
      <c r="C36" s="1"/>
      <c r="D36" s="15"/>
      <c r="E36" s="16" t="s">
        <v>9</v>
      </c>
      <c r="F36" s="17"/>
      <c r="G36" s="17"/>
      <c r="H36" s="17"/>
      <c r="I36" s="17"/>
      <c r="J36" s="18"/>
      <c r="K36" s="1"/>
      <c r="L36" s="1"/>
      <c r="M36" s="1"/>
      <c r="N36" s="1"/>
      <c r="O36" s="1"/>
      <c r="P36" s="1"/>
      <c r="Q36" s="1"/>
      <c r="R36" s="1"/>
      <c r="S36" s="1"/>
      <c r="T36" s="1"/>
      <c r="U36" s="1"/>
      <c r="V36" s="1"/>
      <c r="W36" s="1"/>
      <c r="X36" s="1"/>
      <c r="Y36" s="1"/>
    </row>
    <row r="37" spans="3:25" ht="14.25" thickTop="1">
      <c r="C37" s="1"/>
      <c r="D37" s="1"/>
      <c r="E37" s="1"/>
      <c r="F37" s="1"/>
      <c r="G37" s="1"/>
      <c r="H37" s="1"/>
      <c r="I37" s="1"/>
      <c r="J37" s="1"/>
      <c r="K37" s="1"/>
      <c r="L37" s="1"/>
      <c r="M37" s="1"/>
      <c r="N37" s="1"/>
      <c r="O37" s="1"/>
      <c r="P37" s="1"/>
      <c r="Q37" s="1"/>
      <c r="R37" s="1"/>
      <c r="S37" s="1"/>
      <c r="T37" s="1"/>
      <c r="U37" s="1"/>
      <c r="V37" s="1"/>
      <c r="W37" s="1"/>
      <c r="X37" s="1"/>
      <c r="Y37" s="1"/>
    </row>
    <row r="38" spans="3:25">
      <c r="C38" s="3"/>
      <c r="D38" s="19"/>
      <c r="E38" s="19"/>
      <c r="F38" s="19"/>
      <c r="G38" s="19"/>
      <c r="H38" s="19"/>
      <c r="I38" s="19"/>
      <c r="J38" s="19"/>
      <c r="K38" s="19"/>
      <c r="L38" s="19"/>
      <c r="M38" s="3"/>
      <c r="N38" s="3"/>
      <c r="O38" s="3"/>
      <c r="P38" t="s">
        <v>163</v>
      </c>
      <c r="Q38" s="3"/>
      <c r="R38" s="3"/>
      <c r="S38" s="3"/>
      <c r="T38" s="3"/>
      <c r="U38" s="3"/>
      <c r="V38" s="3"/>
      <c r="W38" s="3"/>
      <c r="X38" s="3"/>
      <c r="Y38" s="3"/>
    </row>
    <row r="39" spans="3:25">
      <c r="C39" s="1"/>
      <c r="D39" s="19"/>
      <c r="E39" s="19"/>
      <c r="F39" s="19"/>
      <c r="G39" s="19"/>
      <c r="H39" s="19"/>
      <c r="I39" s="19"/>
      <c r="J39" s="19"/>
      <c r="K39" s="19"/>
      <c r="L39" s="19"/>
      <c r="M39" s="1"/>
      <c r="N39" s="1"/>
      <c r="O39" s="1"/>
      <c r="P39" t="s">
        <v>163</v>
      </c>
      <c r="Q39" s="1"/>
      <c r="R39" s="1"/>
      <c r="S39" s="1"/>
      <c r="T39" s="1"/>
      <c r="U39" s="1"/>
      <c r="V39" s="1"/>
      <c r="W39" s="1"/>
      <c r="X39" s="1"/>
      <c r="Y39" s="1"/>
    </row>
    <row r="40" spans="3:25" ht="14.25" thickBot="1">
      <c r="C40" s="1"/>
      <c r="D40" s="19"/>
      <c r="E40" s="19"/>
      <c r="F40" s="19"/>
      <c r="G40" s="19"/>
      <c r="H40" s="19"/>
      <c r="I40" s="19"/>
      <c r="J40" s="19"/>
      <c r="K40" s="19"/>
      <c r="L40" s="19"/>
      <c r="M40" s="1"/>
      <c r="N40" s="1"/>
      <c r="O40" s="1"/>
      <c r="P40" s="1" t="s">
        <v>2</v>
      </c>
      <c r="Q40" s="1"/>
      <c r="R40" s="1"/>
      <c r="S40" s="1"/>
      <c r="T40" s="1"/>
      <c r="U40" s="1"/>
      <c r="V40" s="1"/>
      <c r="W40" s="1"/>
      <c r="X40" s="1"/>
      <c r="Y40" s="1"/>
    </row>
    <row r="41" spans="3:25">
      <c r="C41" s="1"/>
      <c r="D41" s="20" t="s">
        <v>10</v>
      </c>
      <c r="E41" s="21"/>
      <c r="F41" s="21"/>
      <c r="G41" s="21"/>
      <c r="H41" s="21"/>
      <c r="I41" s="21"/>
      <c r="J41" s="21"/>
      <c r="K41" s="21"/>
      <c r="L41" s="22"/>
      <c r="M41" s="1"/>
      <c r="N41" s="1"/>
      <c r="O41" s="1"/>
      <c r="P41" s="409" t="s">
        <v>10</v>
      </c>
      <c r="Q41" s="410"/>
      <c r="R41" s="23" t="s">
        <v>11</v>
      </c>
      <c r="S41" s="1"/>
      <c r="T41" s="1"/>
      <c r="U41" s="1"/>
      <c r="V41" s="1"/>
      <c r="W41" s="1"/>
      <c r="X41" s="1"/>
      <c r="Y41" s="1"/>
    </row>
    <row r="42" spans="3:25">
      <c r="C42" s="1"/>
      <c r="D42" s="24"/>
      <c r="E42" s="25" t="s">
        <v>12</v>
      </c>
      <c r="F42" s="26"/>
      <c r="G42" s="26"/>
      <c r="H42" s="26"/>
      <c r="I42" s="26" t="str">
        <f>IF(E43="","","通勤手当額")</f>
        <v>通勤手当額</v>
      </c>
      <c r="J42" s="26"/>
      <c r="K42" s="26"/>
      <c r="L42" s="27"/>
      <c r="M42" s="1"/>
      <c r="N42" s="1"/>
      <c r="O42" s="1"/>
      <c r="P42" s="28">
        <v>0</v>
      </c>
      <c r="Q42" s="28">
        <v>2</v>
      </c>
      <c r="R42" s="29">
        <v>0</v>
      </c>
      <c r="S42" s="1"/>
      <c r="T42" s="1"/>
      <c r="U42" s="1"/>
      <c r="V42" s="1"/>
      <c r="W42" s="1"/>
      <c r="X42" s="1"/>
      <c r="Y42" s="1"/>
    </row>
    <row r="43" spans="3:25" ht="14.25">
      <c r="C43" s="1"/>
      <c r="D43" s="24"/>
      <c r="E43" s="411">
        <v>5</v>
      </c>
      <c r="F43" s="412"/>
      <c r="G43" s="413"/>
      <c r="H43" s="414">
        <f>IF(E43="","",VLOOKUP(E43,P42:R65,3))</f>
        <v>6700</v>
      </c>
      <c r="I43" s="415"/>
      <c r="J43" s="415"/>
      <c r="K43" s="415"/>
      <c r="L43" s="30" t="s">
        <v>5</v>
      </c>
      <c r="M43" s="1"/>
      <c r="N43" s="1"/>
      <c r="O43" s="1"/>
      <c r="P43" s="28">
        <v>2</v>
      </c>
      <c r="Q43" s="28">
        <v>5</v>
      </c>
      <c r="R43" s="29">
        <v>2300</v>
      </c>
      <c r="S43" s="1"/>
      <c r="T43" s="1"/>
      <c r="U43" s="1"/>
      <c r="V43" s="1"/>
      <c r="W43" s="1"/>
      <c r="X43" s="1"/>
      <c r="Y43" s="1"/>
    </row>
    <row r="44" spans="3:25">
      <c r="C44" s="1"/>
      <c r="D44" s="24"/>
      <c r="E44" s="26"/>
      <c r="F44" s="26"/>
      <c r="G44" s="26"/>
      <c r="H44" s="26"/>
      <c r="I44" s="26"/>
      <c r="J44" s="26"/>
      <c r="K44" s="26"/>
      <c r="L44" s="27"/>
      <c r="M44" s="1"/>
      <c r="N44" s="1"/>
      <c r="O44" s="1"/>
      <c r="P44" s="28">
        <v>5</v>
      </c>
      <c r="Q44" s="28">
        <v>10</v>
      </c>
      <c r="R44" s="29">
        <v>6700</v>
      </c>
      <c r="S44" s="1"/>
      <c r="T44" s="1"/>
      <c r="U44" s="1"/>
      <c r="V44" s="1"/>
      <c r="W44" s="1"/>
      <c r="X44" s="1"/>
      <c r="Y44" s="1"/>
    </row>
    <row r="45" spans="3:25" ht="14.25" thickBot="1">
      <c r="C45" s="1"/>
      <c r="D45" s="31"/>
      <c r="E45" s="32"/>
      <c r="F45" s="32"/>
      <c r="G45" s="32"/>
      <c r="H45" s="32"/>
      <c r="I45" s="32"/>
      <c r="J45" s="32"/>
      <c r="K45" s="32"/>
      <c r="L45" s="33"/>
      <c r="M45" s="1"/>
      <c r="N45" s="1"/>
      <c r="O45" s="1"/>
      <c r="P45" s="28">
        <v>10</v>
      </c>
      <c r="Q45" s="28">
        <v>15</v>
      </c>
      <c r="R45" s="29">
        <v>10200</v>
      </c>
      <c r="S45" s="1"/>
      <c r="T45" s="1"/>
      <c r="U45" s="1"/>
      <c r="V45" s="1"/>
      <c r="W45" s="1"/>
      <c r="X45" s="1"/>
      <c r="Y45" s="1"/>
    </row>
    <row r="46" spans="3:25">
      <c r="C46" s="3"/>
      <c r="D46" s="3"/>
      <c r="E46" s="3"/>
      <c r="F46" s="3"/>
      <c r="G46" s="3"/>
      <c r="H46" s="3"/>
      <c r="I46" s="3"/>
      <c r="J46" s="3"/>
      <c r="K46" s="3"/>
      <c r="L46" s="3"/>
      <c r="M46" s="3"/>
      <c r="N46" s="3"/>
      <c r="O46" s="3"/>
      <c r="P46" s="28">
        <v>15</v>
      </c>
      <c r="Q46" s="28">
        <v>20</v>
      </c>
      <c r="R46" s="29">
        <v>13700</v>
      </c>
      <c r="S46" s="3"/>
      <c r="T46" s="3"/>
      <c r="U46" s="3"/>
      <c r="V46" s="3"/>
      <c r="W46" s="3"/>
      <c r="X46" s="3"/>
      <c r="Y46" s="3"/>
    </row>
    <row r="47" spans="3:25">
      <c r="C47" s="1"/>
      <c r="D47" s="1"/>
      <c r="E47" s="1"/>
      <c r="F47" s="1"/>
      <c r="G47" s="1"/>
      <c r="H47" s="1"/>
      <c r="I47" s="1"/>
      <c r="J47" s="1"/>
      <c r="K47" s="1"/>
      <c r="L47" s="1"/>
      <c r="M47" s="1"/>
      <c r="N47" s="1"/>
      <c r="O47" s="1"/>
      <c r="P47" s="28">
        <v>20</v>
      </c>
      <c r="Q47" s="28">
        <v>25</v>
      </c>
      <c r="R47" s="29">
        <v>16900</v>
      </c>
      <c r="S47" s="1"/>
      <c r="T47" s="1"/>
      <c r="U47" s="1"/>
      <c r="V47" s="1"/>
      <c r="W47" s="1"/>
      <c r="X47" s="1"/>
      <c r="Y47" s="1"/>
    </row>
    <row r="48" spans="3:25">
      <c r="C48" s="1"/>
      <c r="D48" s="1"/>
      <c r="E48" s="1"/>
      <c r="F48" s="1"/>
      <c r="G48" s="1"/>
      <c r="H48" s="1"/>
      <c r="I48" s="1"/>
      <c r="J48" s="1"/>
      <c r="K48" s="1"/>
      <c r="L48" s="1"/>
      <c r="M48" s="1"/>
      <c r="N48" s="1"/>
      <c r="O48" s="1"/>
      <c r="P48" s="28">
        <v>25</v>
      </c>
      <c r="Q48" s="28">
        <v>30</v>
      </c>
      <c r="R48" s="29">
        <v>20100</v>
      </c>
      <c r="S48" s="1"/>
      <c r="T48" s="1"/>
      <c r="U48" s="1"/>
      <c r="V48" s="1"/>
      <c r="W48" s="1"/>
      <c r="X48" s="1"/>
      <c r="Y48" s="1"/>
    </row>
    <row r="49" spans="3:25">
      <c r="C49" s="1"/>
      <c r="D49" s="1"/>
      <c r="E49" s="1"/>
      <c r="F49" s="1"/>
      <c r="G49" s="1"/>
      <c r="H49" s="1"/>
      <c r="I49" s="1"/>
      <c r="J49" s="1"/>
      <c r="K49" s="1"/>
      <c r="L49" s="1"/>
      <c r="M49" s="1"/>
      <c r="N49" s="1"/>
      <c r="O49" s="1"/>
      <c r="P49" s="28">
        <v>30</v>
      </c>
      <c r="Q49" s="28">
        <v>35</v>
      </c>
      <c r="R49" s="29">
        <v>23100</v>
      </c>
      <c r="S49" s="1"/>
      <c r="T49" s="1"/>
      <c r="U49" s="1"/>
      <c r="V49" s="1"/>
      <c r="W49" s="1"/>
      <c r="X49" s="1"/>
      <c r="Y49" s="1"/>
    </row>
    <row r="50" spans="3:25">
      <c r="C50" s="1"/>
      <c r="D50" s="1"/>
      <c r="E50" s="1"/>
      <c r="F50" s="1"/>
      <c r="G50" s="1"/>
      <c r="H50" s="1"/>
      <c r="I50" s="1"/>
      <c r="J50" s="1"/>
      <c r="K50" s="1"/>
      <c r="L50" s="1"/>
      <c r="M50" s="1"/>
      <c r="N50" s="1"/>
      <c r="O50" s="1"/>
      <c r="P50" s="28">
        <v>35</v>
      </c>
      <c r="Q50" s="28">
        <v>40</v>
      </c>
      <c r="R50" s="29">
        <v>26100</v>
      </c>
      <c r="S50" s="1"/>
      <c r="T50" s="1"/>
      <c r="U50" s="1"/>
      <c r="V50" s="1"/>
      <c r="W50" s="1"/>
      <c r="X50" s="1"/>
      <c r="Y50" s="1"/>
    </row>
    <row r="51" spans="3:25">
      <c r="C51" s="1"/>
      <c r="D51" s="1"/>
      <c r="E51" s="1"/>
      <c r="F51" s="1"/>
      <c r="G51" s="1"/>
      <c r="H51" s="1"/>
      <c r="I51" s="1"/>
      <c r="J51" s="1"/>
      <c r="K51" s="1"/>
      <c r="L51" s="1"/>
      <c r="M51" s="1"/>
      <c r="N51" s="1"/>
      <c r="O51" s="1"/>
      <c r="P51" s="28">
        <v>40</v>
      </c>
      <c r="Q51" s="28">
        <v>45</v>
      </c>
      <c r="R51" s="29">
        <v>28800</v>
      </c>
      <c r="S51" s="1"/>
      <c r="T51" s="1"/>
      <c r="U51" s="1"/>
      <c r="V51" s="1"/>
      <c r="W51" s="1"/>
      <c r="X51" s="1"/>
      <c r="Y51" s="1"/>
    </row>
    <row r="52" spans="3:25">
      <c r="C52" s="1"/>
      <c r="D52" s="1"/>
      <c r="E52" s="1"/>
      <c r="F52" s="1"/>
      <c r="G52" s="1"/>
      <c r="H52" s="1"/>
      <c r="I52" s="1"/>
      <c r="J52" s="1"/>
      <c r="K52" s="1"/>
      <c r="L52" s="1"/>
      <c r="M52" s="1"/>
      <c r="N52" s="1"/>
      <c r="O52" s="1"/>
      <c r="P52" s="28">
        <v>45</v>
      </c>
      <c r="Q52" s="28">
        <v>50</v>
      </c>
      <c r="R52" s="29">
        <v>31500</v>
      </c>
      <c r="S52" s="1"/>
      <c r="T52" s="1"/>
      <c r="U52" s="1"/>
      <c r="V52" s="1"/>
      <c r="W52" s="1"/>
      <c r="X52" s="1"/>
      <c r="Y52" s="1"/>
    </row>
    <row r="53" spans="3:25">
      <c r="C53" s="34"/>
      <c r="D53" s="34"/>
      <c r="E53" s="34"/>
      <c r="F53" s="34"/>
      <c r="G53" s="34"/>
      <c r="H53" s="34"/>
      <c r="I53" s="34"/>
      <c r="J53" s="34"/>
      <c r="K53" s="34"/>
      <c r="L53" s="34"/>
      <c r="M53" s="34"/>
      <c r="N53" s="34"/>
      <c r="O53" s="34"/>
      <c r="P53" s="28">
        <v>50</v>
      </c>
      <c r="Q53" s="28">
        <v>55</v>
      </c>
      <c r="R53" s="29">
        <v>34000</v>
      </c>
      <c r="S53" s="34"/>
      <c r="T53" s="34"/>
      <c r="U53" s="34"/>
      <c r="V53" s="34"/>
      <c r="W53" s="34"/>
      <c r="X53" s="34"/>
      <c r="Y53" s="34"/>
    </row>
    <row r="54" spans="3:25">
      <c r="C54" s="1"/>
      <c r="D54" s="1"/>
      <c r="E54" s="1"/>
      <c r="F54" s="1"/>
      <c r="G54" s="1"/>
      <c r="H54" s="1"/>
      <c r="I54" s="1"/>
      <c r="J54" s="1"/>
      <c r="K54" s="1"/>
      <c r="L54" s="1"/>
      <c r="M54" s="1"/>
      <c r="N54" s="1"/>
      <c r="O54" s="1"/>
      <c r="P54" s="28">
        <v>55</v>
      </c>
      <c r="Q54" s="28">
        <v>60</v>
      </c>
      <c r="R54" s="29">
        <v>36500</v>
      </c>
      <c r="S54" s="1"/>
      <c r="T54" s="1"/>
      <c r="U54" s="1"/>
      <c r="V54" s="1"/>
      <c r="W54" s="1"/>
      <c r="X54" s="1"/>
      <c r="Y54" s="1"/>
    </row>
    <row r="55" spans="3:25">
      <c r="C55" s="1"/>
      <c r="D55" s="1"/>
      <c r="E55" s="1"/>
      <c r="F55" s="1"/>
      <c r="G55" s="1"/>
      <c r="H55" s="1"/>
      <c r="I55" s="1"/>
      <c r="J55" s="1"/>
      <c r="K55" s="1"/>
      <c r="L55" s="1"/>
      <c r="M55" s="1"/>
      <c r="N55" s="1"/>
      <c r="O55" s="1"/>
      <c r="P55" s="28">
        <v>60</v>
      </c>
      <c r="Q55" s="28">
        <v>65</v>
      </c>
      <c r="R55" s="29">
        <v>39000</v>
      </c>
      <c r="S55" s="1"/>
      <c r="T55" s="1"/>
      <c r="U55" s="1"/>
      <c r="V55" s="1"/>
      <c r="W55" s="1"/>
      <c r="X55" s="1"/>
      <c r="Y55" s="1"/>
    </row>
    <row r="56" spans="3:25">
      <c r="C56" s="1"/>
      <c r="D56" s="1"/>
      <c r="E56" s="1"/>
      <c r="F56" s="1"/>
      <c r="G56" s="1"/>
      <c r="H56" s="1"/>
      <c r="I56" s="1"/>
      <c r="J56" s="1"/>
      <c r="K56" s="1"/>
      <c r="L56" s="1"/>
      <c r="M56" s="1"/>
      <c r="N56" s="1"/>
      <c r="O56" s="1"/>
      <c r="P56" s="28">
        <v>65</v>
      </c>
      <c r="Q56" s="28">
        <v>70</v>
      </c>
      <c r="R56" s="29">
        <v>41500</v>
      </c>
      <c r="S56" s="1"/>
      <c r="T56" s="1"/>
      <c r="U56" s="1"/>
      <c r="V56" s="1"/>
      <c r="W56" s="1"/>
      <c r="X56" s="1"/>
      <c r="Y56" s="1"/>
    </row>
    <row r="57" spans="3:25">
      <c r="C57" s="19"/>
      <c r="D57" s="19"/>
      <c r="E57" s="19"/>
      <c r="F57" s="19"/>
      <c r="G57" s="19"/>
      <c r="H57" s="1"/>
      <c r="I57" s="1"/>
      <c r="J57" s="1"/>
      <c r="K57" s="1"/>
      <c r="L57" s="1"/>
      <c r="M57" s="1"/>
      <c r="N57" s="1"/>
      <c r="O57" s="1"/>
      <c r="P57" s="28">
        <v>70</v>
      </c>
      <c r="Q57" s="28">
        <v>75</v>
      </c>
      <c r="R57" s="29">
        <v>44000</v>
      </c>
      <c r="S57" s="1"/>
      <c r="T57" s="1"/>
      <c r="U57" s="1"/>
      <c r="V57" s="1"/>
      <c r="W57" s="1"/>
      <c r="X57" s="1"/>
      <c r="Y57" s="1"/>
    </row>
    <row r="58" spans="3:25">
      <c r="C58" s="19"/>
      <c r="D58" s="19"/>
      <c r="E58" s="19"/>
      <c r="F58" s="19"/>
      <c r="G58" s="19"/>
      <c r="H58" s="1"/>
      <c r="I58" s="1"/>
      <c r="J58" s="1"/>
      <c r="K58" s="1"/>
      <c r="L58" s="1"/>
      <c r="M58" s="1"/>
      <c r="N58" s="1"/>
      <c r="O58" s="1"/>
      <c r="P58" s="28">
        <v>75</v>
      </c>
      <c r="Q58" s="28">
        <v>80</v>
      </c>
      <c r="R58" s="29">
        <v>46500</v>
      </c>
      <c r="S58" s="1"/>
      <c r="T58" s="1"/>
      <c r="U58" s="1"/>
      <c r="V58" s="1"/>
      <c r="W58" s="1"/>
      <c r="X58" s="1"/>
      <c r="Y58" s="1"/>
    </row>
    <row r="59" spans="3:25">
      <c r="C59" s="19"/>
      <c r="D59" s="19"/>
      <c r="E59" s="35"/>
      <c r="F59" s="19"/>
      <c r="G59" s="19"/>
      <c r="H59" s="44"/>
      <c r="I59" s="44"/>
      <c r="J59" s="1"/>
      <c r="K59" s="1"/>
      <c r="L59" s="1"/>
      <c r="M59" s="1"/>
      <c r="N59" s="1"/>
      <c r="O59" s="1"/>
      <c r="P59" s="28">
        <v>80</v>
      </c>
      <c r="Q59" s="28">
        <v>85</v>
      </c>
      <c r="R59" s="29">
        <v>49000</v>
      </c>
      <c r="S59" s="1"/>
      <c r="T59" s="1"/>
      <c r="U59" s="1"/>
      <c r="V59" s="1"/>
      <c r="W59" s="1"/>
      <c r="X59" s="1"/>
      <c r="Y59" s="1"/>
    </row>
    <row r="60" spans="3:25">
      <c r="C60" s="19"/>
      <c r="D60" s="19"/>
      <c r="E60" s="129"/>
      <c r="F60" s="129"/>
      <c r="G60" s="128"/>
      <c r="H60" s="44"/>
      <c r="I60" s="44"/>
      <c r="J60" s="1"/>
      <c r="K60" s="1"/>
      <c r="L60" s="1"/>
      <c r="M60" s="1"/>
      <c r="N60" s="1"/>
      <c r="O60" s="1"/>
      <c r="P60" s="28">
        <v>85</v>
      </c>
      <c r="Q60" s="28">
        <v>90</v>
      </c>
      <c r="R60" s="29">
        <v>51500</v>
      </c>
      <c r="S60" s="1"/>
      <c r="T60" s="1"/>
      <c r="U60" s="1"/>
      <c r="V60" s="1"/>
      <c r="W60" s="1"/>
      <c r="X60" s="1"/>
      <c r="Y60" s="1"/>
    </row>
    <row r="61" spans="3:25">
      <c r="C61" s="19"/>
      <c r="D61" s="19"/>
      <c r="E61" s="19"/>
      <c r="F61" s="19"/>
      <c r="G61" s="19"/>
      <c r="H61" s="44"/>
      <c r="I61" s="44"/>
      <c r="J61" s="1"/>
      <c r="K61" s="1"/>
      <c r="L61" s="1"/>
      <c r="M61" s="1"/>
      <c r="N61" s="1"/>
      <c r="O61" s="1"/>
      <c r="P61" s="28">
        <v>90</v>
      </c>
      <c r="Q61" s="28">
        <v>95</v>
      </c>
      <c r="R61" s="29">
        <v>54000</v>
      </c>
      <c r="S61" s="1"/>
      <c r="T61" s="1"/>
      <c r="U61" s="1"/>
      <c r="V61" s="1"/>
      <c r="W61" s="1"/>
      <c r="X61" s="1"/>
      <c r="Y61" s="1"/>
    </row>
    <row r="62" spans="3:25">
      <c r="C62" s="19"/>
      <c r="D62" s="19"/>
      <c r="E62" s="19"/>
      <c r="F62" s="19"/>
      <c r="G62" s="19"/>
      <c r="H62" s="44"/>
      <c r="I62" s="44"/>
      <c r="J62" s="1"/>
      <c r="K62" s="1"/>
      <c r="L62" s="1"/>
      <c r="M62" s="1"/>
      <c r="N62" s="1"/>
      <c r="O62" s="1"/>
      <c r="P62" s="28">
        <v>95</v>
      </c>
      <c r="Q62" s="28"/>
      <c r="R62" s="29">
        <v>55000</v>
      </c>
      <c r="S62" s="1"/>
      <c r="T62" s="1"/>
      <c r="U62" s="1"/>
      <c r="V62" s="1"/>
      <c r="W62" s="1"/>
      <c r="X62" s="1"/>
      <c r="Y62" s="1"/>
    </row>
    <row r="63" spans="3:25">
      <c r="C63" s="19"/>
      <c r="D63" s="19"/>
      <c r="E63" s="19"/>
      <c r="F63" s="19"/>
      <c r="G63" s="19"/>
      <c r="H63" s="44"/>
      <c r="I63" s="44"/>
      <c r="J63" s="1"/>
      <c r="K63" s="1"/>
      <c r="L63" s="1"/>
      <c r="M63" s="1"/>
      <c r="N63" s="1"/>
      <c r="O63" s="1"/>
      <c r="P63" s="1"/>
      <c r="Q63" s="1"/>
      <c r="R63" s="1"/>
      <c r="S63" s="1"/>
      <c r="T63" s="1"/>
      <c r="U63" s="1"/>
      <c r="V63" s="1"/>
      <c r="W63" s="1"/>
      <c r="X63" s="1"/>
      <c r="Y63" s="1"/>
    </row>
    <row r="64" spans="3:25">
      <c r="C64" s="19"/>
      <c r="D64" s="19"/>
      <c r="E64" s="19"/>
      <c r="F64" s="19"/>
      <c r="G64" s="19"/>
      <c r="H64" s="44"/>
      <c r="I64" s="44"/>
      <c r="J64" s="1"/>
      <c r="K64" s="1"/>
      <c r="L64" s="1"/>
      <c r="M64" s="1"/>
      <c r="N64" s="1"/>
      <c r="O64" s="1"/>
      <c r="P64" s="1"/>
      <c r="Q64" s="1"/>
      <c r="R64" s="1"/>
      <c r="S64" s="1"/>
      <c r="T64" s="1"/>
      <c r="U64" s="1"/>
      <c r="V64" s="1"/>
      <c r="W64" s="1"/>
      <c r="X64" s="1"/>
      <c r="Y64" s="1"/>
    </row>
    <row r="65" spans="3:25">
      <c r="C65" s="19"/>
      <c r="D65" s="19"/>
      <c r="E65" s="19"/>
      <c r="F65" s="19"/>
      <c r="G65" s="19"/>
      <c r="H65" s="44"/>
      <c r="I65" s="44"/>
      <c r="J65" s="1"/>
      <c r="K65" s="1"/>
      <c r="L65" s="1"/>
      <c r="M65" s="1"/>
      <c r="N65" s="1"/>
      <c r="O65" s="1"/>
      <c r="P65" s="1"/>
      <c r="Q65" s="1"/>
      <c r="R65" s="1"/>
      <c r="S65" s="1"/>
      <c r="T65" s="1"/>
      <c r="U65" s="1"/>
      <c r="V65" s="1"/>
      <c r="W65" s="1"/>
      <c r="X65" s="1"/>
      <c r="Y65" s="1"/>
    </row>
    <row r="66" spans="3:25">
      <c r="C66" s="19"/>
      <c r="D66" s="19"/>
      <c r="E66" s="19"/>
      <c r="F66" s="19"/>
      <c r="G66" s="19"/>
      <c r="H66" s="44"/>
      <c r="I66" s="44"/>
      <c r="J66" s="1"/>
      <c r="K66" s="1"/>
      <c r="L66" s="1"/>
      <c r="M66" s="1"/>
      <c r="N66" s="1"/>
      <c r="O66" s="1"/>
      <c r="P66" s="1"/>
      <c r="Q66" s="1"/>
      <c r="R66" s="1"/>
      <c r="S66" s="1"/>
      <c r="T66" s="1"/>
      <c r="U66" s="1"/>
      <c r="V66" s="1"/>
      <c r="W66" s="1"/>
      <c r="X66" s="1"/>
      <c r="Y66" s="1"/>
    </row>
    <row r="67" spans="3:25">
      <c r="C67" s="19"/>
      <c r="D67" s="19"/>
      <c r="E67" s="19"/>
      <c r="F67" s="19"/>
      <c r="G67" s="19"/>
      <c r="H67" s="44"/>
      <c r="I67" s="44"/>
      <c r="J67" s="1"/>
      <c r="K67" s="1"/>
      <c r="L67" s="1"/>
      <c r="M67" s="1"/>
      <c r="N67" s="1"/>
      <c r="O67" s="1"/>
      <c r="P67" s="1"/>
      <c r="Q67" s="1"/>
      <c r="R67" s="1"/>
      <c r="S67" s="1"/>
      <c r="T67" s="1"/>
      <c r="U67" s="1"/>
      <c r="V67" s="1"/>
      <c r="W67" s="1"/>
      <c r="X67" s="1"/>
      <c r="Y67" s="1"/>
    </row>
    <row r="68" spans="3:25">
      <c r="C68" s="19"/>
      <c r="D68" s="19"/>
      <c r="E68" s="19"/>
      <c r="F68" s="19"/>
      <c r="G68" s="19"/>
      <c r="H68" s="44"/>
      <c r="I68" s="44"/>
      <c r="J68" s="1"/>
      <c r="K68" s="1"/>
      <c r="L68" s="1"/>
      <c r="M68" s="1"/>
      <c r="N68" s="1"/>
      <c r="O68" s="1"/>
      <c r="P68" s="1"/>
      <c r="Q68" s="1"/>
      <c r="R68" s="1"/>
      <c r="S68" s="1"/>
      <c r="T68" s="1"/>
      <c r="U68" s="1"/>
      <c r="V68" s="1"/>
      <c r="W68" s="1"/>
      <c r="X68" s="1"/>
      <c r="Y68" s="1"/>
    </row>
    <row r="69" spans="3:25">
      <c r="C69" s="19"/>
      <c r="D69" s="19"/>
      <c r="E69" s="19"/>
      <c r="F69" s="19"/>
      <c r="G69" s="19"/>
      <c r="H69" s="44"/>
      <c r="I69" s="44"/>
      <c r="J69" s="1"/>
      <c r="K69" s="1"/>
      <c r="L69" s="1"/>
      <c r="M69" s="1"/>
      <c r="N69" s="1"/>
      <c r="O69" s="1"/>
      <c r="P69" s="1"/>
      <c r="Q69" s="1"/>
      <c r="R69" s="1"/>
      <c r="S69" s="1"/>
      <c r="T69" s="1"/>
      <c r="U69" s="1"/>
      <c r="V69" s="1"/>
      <c r="W69" s="1"/>
      <c r="X69" s="1"/>
      <c r="Y69" s="1"/>
    </row>
    <row r="70" spans="3:25">
      <c r="C70" s="1"/>
      <c r="D70" s="44"/>
      <c r="E70" s="44"/>
      <c r="F70" s="44"/>
      <c r="G70" s="44"/>
      <c r="H70" s="44"/>
      <c r="I70" s="44"/>
      <c r="J70" s="1"/>
      <c r="K70" s="1"/>
      <c r="L70" s="1"/>
      <c r="M70" s="1"/>
      <c r="N70" s="1"/>
      <c r="O70" s="1"/>
      <c r="P70" s="1"/>
      <c r="Q70" s="1"/>
      <c r="R70" s="1"/>
      <c r="S70" s="1"/>
      <c r="T70" s="1"/>
      <c r="U70" s="1"/>
      <c r="V70" s="1"/>
      <c r="W70" s="1"/>
      <c r="X70" s="1"/>
      <c r="Y70" s="1"/>
    </row>
    <row r="71" spans="3:25">
      <c r="D71" s="43"/>
      <c r="E71" s="43"/>
      <c r="F71" s="43"/>
      <c r="G71" s="43"/>
      <c r="H71" s="43"/>
      <c r="I71" s="43"/>
    </row>
  </sheetData>
  <mergeCells count="5">
    <mergeCell ref="E35:F35"/>
    <mergeCell ref="H35:I35"/>
    <mergeCell ref="P41:Q41"/>
    <mergeCell ref="E43:G43"/>
    <mergeCell ref="H43:K43"/>
  </mergeCells>
  <phoneticPr fontId="2"/>
  <dataValidations count="1">
    <dataValidation type="list" allowBlank="1" showInputMessage="1" showErrorMessage="1" sqref="E13:K13">
      <formula1>配偶者有無</formula1>
    </dataValidation>
  </dataValidations>
  <pageMargins left="0.78700000000000003" right="0.78700000000000003" top="0.98399999999999999" bottom="0.98399999999999999"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sheetPr>
    <tabColor indexed="15"/>
  </sheetPr>
  <dimension ref="A1:J53"/>
  <sheetViews>
    <sheetView workbookViewId="0">
      <selection sqref="A1:H1"/>
    </sheetView>
  </sheetViews>
  <sheetFormatPr defaultRowHeight="13.5"/>
  <cols>
    <col min="1" max="1" width="5.875" style="165" customWidth="1"/>
    <col min="2" max="2" width="11.5" style="165" customWidth="1"/>
    <col min="3" max="3" width="9.75" style="165" customWidth="1"/>
    <col min="4" max="7" width="13.625" style="165" customWidth="1"/>
    <col min="8" max="16384" width="9" style="165"/>
  </cols>
  <sheetData>
    <row r="1" spans="1:8" ht="17.25">
      <c r="A1" s="419" t="s">
        <v>47</v>
      </c>
      <c r="B1" s="419"/>
      <c r="C1" s="419"/>
      <c r="D1" s="419"/>
      <c r="E1" s="419"/>
      <c r="F1" s="419"/>
      <c r="G1" s="419"/>
      <c r="H1" s="419"/>
    </row>
    <row r="2" spans="1:8">
      <c r="A2" s="166"/>
      <c r="B2" s="166"/>
      <c r="C2" s="166"/>
      <c r="D2" s="166"/>
      <c r="E2" s="166"/>
      <c r="F2" s="166"/>
      <c r="G2" s="166"/>
      <c r="H2" s="166"/>
    </row>
    <row r="3" spans="1:8">
      <c r="A3" s="166"/>
      <c r="B3" s="166"/>
      <c r="C3" s="166"/>
      <c r="D3" s="166"/>
      <c r="E3" s="166"/>
      <c r="F3" s="166"/>
      <c r="G3" s="420">
        <f ca="1">TODAY()</f>
        <v>41691</v>
      </c>
      <c r="H3" s="420"/>
    </row>
    <row r="4" spans="1:8">
      <c r="A4" s="166"/>
      <c r="B4" s="166"/>
      <c r="C4" s="166"/>
      <c r="D4" s="166"/>
      <c r="E4" s="166"/>
      <c r="F4" s="166"/>
      <c r="G4" s="421" t="s">
        <v>102</v>
      </c>
      <c r="H4" s="421"/>
    </row>
    <row r="5" spans="1:8">
      <c r="A5" s="166"/>
      <c r="B5" s="166"/>
      <c r="C5" s="166"/>
      <c r="D5" s="166"/>
      <c r="E5" s="166"/>
      <c r="F5" s="166"/>
      <c r="G5" s="166"/>
      <c r="H5" s="166"/>
    </row>
    <row r="6" spans="1:8" ht="62.25" customHeight="1">
      <c r="A6" s="422" t="s">
        <v>109</v>
      </c>
      <c r="B6" s="422"/>
      <c r="C6" s="422"/>
      <c r="D6" s="422"/>
      <c r="E6" s="422"/>
      <c r="F6" s="422"/>
      <c r="G6" s="422"/>
      <c r="H6" s="422"/>
    </row>
    <row r="7" spans="1:8" ht="33" customHeight="1">
      <c r="A7" s="423" t="s">
        <v>48</v>
      </c>
      <c r="B7" s="423"/>
      <c r="C7" s="423"/>
      <c r="D7" s="423"/>
      <c r="E7" s="423"/>
      <c r="F7" s="423"/>
      <c r="G7" s="423"/>
      <c r="H7" s="423"/>
    </row>
    <row r="8" spans="1:8">
      <c r="A8" s="166"/>
      <c r="B8" s="166"/>
      <c r="C8" s="166"/>
      <c r="D8" s="166"/>
      <c r="E8" s="166"/>
      <c r="F8" s="166"/>
      <c r="G8" s="166"/>
      <c r="H8" s="166"/>
    </row>
    <row r="9" spans="1:8" ht="18" customHeight="1">
      <c r="A9" s="167" t="s">
        <v>49</v>
      </c>
      <c r="B9" s="168" t="s">
        <v>108</v>
      </c>
      <c r="C9" s="169" t="s">
        <v>50</v>
      </c>
      <c r="D9" s="169">
        <v>111111</v>
      </c>
      <c r="E9" s="169" t="s">
        <v>51</v>
      </c>
      <c r="F9" s="170" t="s">
        <v>90</v>
      </c>
      <c r="G9" s="171" t="s">
        <v>91</v>
      </c>
      <c r="H9" s="172"/>
    </row>
    <row r="10" spans="1:8" ht="18" customHeight="1">
      <c r="A10" s="416" t="s">
        <v>52</v>
      </c>
      <c r="B10" s="416"/>
      <c r="C10" s="417" t="s">
        <v>53</v>
      </c>
      <c r="D10" s="418"/>
      <c r="E10" s="418"/>
      <c r="F10" s="418"/>
      <c r="G10" s="418"/>
      <c r="H10" s="169" t="s">
        <v>54</v>
      </c>
    </row>
    <row r="11" spans="1:8" ht="18" customHeight="1">
      <c r="A11" s="425" t="s">
        <v>55</v>
      </c>
      <c r="B11" s="425"/>
      <c r="C11" s="173" t="s">
        <v>56</v>
      </c>
      <c r="D11" s="169" t="s">
        <v>57</v>
      </c>
      <c r="E11" s="425" t="s">
        <v>58</v>
      </c>
      <c r="F11" s="425"/>
      <c r="G11" s="425"/>
      <c r="H11" s="174">
        <f>SUM(H12:H16)</f>
        <v>44000</v>
      </c>
    </row>
    <row r="12" spans="1:8" ht="18" customHeight="1">
      <c r="A12" s="425"/>
      <c r="B12" s="425"/>
      <c r="C12" s="175" t="s">
        <v>92</v>
      </c>
      <c r="D12" s="176" t="s">
        <v>93</v>
      </c>
      <c r="E12" s="426"/>
      <c r="F12" s="427"/>
      <c r="G12" s="427"/>
      <c r="H12" s="177">
        <v>13000</v>
      </c>
    </row>
    <row r="13" spans="1:8" ht="18" customHeight="1">
      <c r="A13" s="425"/>
      <c r="B13" s="425"/>
      <c r="C13" s="178" t="s">
        <v>94</v>
      </c>
      <c r="D13" s="179">
        <v>33496</v>
      </c>
      <c r="E13" s="180">
        <v>39173</v>
      </c>
      <c r="F13" s="178" t="s">
        <v>59</v>
      </c>
      <c r="G13" s="181">
        <v>41729</v>
      </c>
      <c r="H13" s="177">
        <v>11500</v>
      </c>
    </row>
    <row r="14" spans="1:8" ht="18" customHeight="1">
      <c r="A14" s="425"/>
      <c r="B14" s="425"/>
      <c r="C14" s="178" t="s">
        <v>95</v>
      </c>
      <c r="D14" s="179">
        <v>34629</v>
      </c>
      <c r="E14" s="180">
        <v>40269</v>
      </c>
      <c r="F14" s="178" t="s">
        <v>59</v>
      </c>
      <c r="G14" s="181">
        <v>42825</v>
      </c>
      <c r="H14" s="177">
        <v>6500</v>
      </c>
    </row>
    <row r="15" spans="1:8" ht="18" customHeight="1">
      <c r="A15" s="425"/>
      <c r="B15" s="425"/>
      <c r="C15" s="182" t="s">
        <v>96</v>
      </c>
      <c r="D15" s="183">
        <v>34805</v>
      </c>
      <c r="E15" s="184">
        <v>40634</v>
      </c>
      <c r="F15" s="178" t="s">
        <v>59</v>
      </c>
      <c r="G15" s="185">
        <v>43190</v>
      </c>
      <c r="H15" s="177">
        <v>6500</v>
      </c>
    </row>
    <row r="16" spans="1:8" ht="18" customHeight="1">
      <c r="A16" s="425"/>
      <c r="B16" s="425"/>
      <c r="C16" s="186" t="s">
        <v>97</v>
      </c>
      <c r="D16" s="187">
        <v>36139</v>
      </c>
      <c r="E16" s="188">
        <v>41730</v>
      </c>
      <c r="F16" s="178" t="s">
        <v>59</v>
      </c>
      <c r="G16" s="189">
        <v>44286</v>
      </c>
      <c r="H16" s="190">
        <v>6500</v>
      </c>
    </row>
    <row r="17" spans="1:10" ht="18" customHeight="1">
      <c r="A17" s="425" t="s">
        <v>60</v>
      </c>
      <c r="B17" s="425"/>
      <c r="C17" s="425"/>
      <c r="D17" s="173" t="s">
        <v>98</v>
      </c>
      <c r="E17" s="170" t="s">
        <v>61</v>
      </c>
      <c r="F17" s="191">
        <v>53000</v>
      </c>
      <c r="G17" s="192"/>
      <c r="H17" s="193">
        <v>26000</v>
      </c>
    </row>
    <row r="18" spans="1:10" ht="18" customHeight="1">
      <c r="A18" s="425" t="s">
        <v>62</v>
      </c>
      <c r="B18" s="425"/>
      <c r="C18" s="425"/>
      <c r="D18" s="169" t="s">
        <v>99</v>
      </c>
      <c r="E18" s="194">
        <v>42.3</v>
      </c>
      <c r="F18" s="171" t="s">
        <v>63</v>
      </c>
      <c r="G18" s="171"/>
      <c r="H18" s="193">
        <v>28800</v>
      </c>
    </row>
    <row r="19" spans="1:10" ht="18" customHeight="1">
      <c r="A19" s="417" t="s">
        <v>64</v>
      </c>
      <c r="B19" s="418"/>
      <c r="C19" s="418"/>
      <c r="D19" s="195"/>
      <c r="E19" s="171"/>
      <c r="F19" s="171"/>
      <c r="G19" s="171"/>
      <c r="H19" s="193"/>
    </row>
    <row r="20" spans="1:10" ht="18" customHeight="1">
      <c r="A20" s="428" t="s">
        <v>110</v>
      </c>
      <c r="B20" s="429"/>
      <c r="C20" s="196" t="s">
        <v>65</v>
      </c>
      <c r="D20" s="169" t="s">
        <v>66</v>
      </c>
      <c r="E20" s="197" t="s">
        <v>103</v>
      </c>
      <c r="F20" s="198"/>
      <c r="G20" s="173"/>
      <c r="H20" s="199">
        <f>SUM(H21:H24)</f>
        <v>0</v>
      </c>
      <c r="I20" s="225"/>
      <c r="J20" s="225"/>
    </row>
    <row r="21" spans="1:10" ht="18" customHeight="1">
      <c r="A21" s="430"/>
      <c r="B21" s="422"/>
      <c r="C21" s="200" t="s">
        <v>67</v>
      </c>
      <c r="D21" s="201">
        <v>33496</v>
      </c>
      <c r="E21" s="226">
        <v>39172</v>
      </c>
      <c r="F21" s="203"/>
      <c r="G21" s="204"/>
      <c r="H21" s="205"/>
      <c r="I21" s="225"/>
      <c r="J21" s="225"/>
    </row>
    <row r="22" spans="1:10" ht="18" customHeight="1">
      <c r="A22" s="430"/>
      <c r="B22" s="422"/>
      <c r="C22" s="200" t="s">
        <v>68</v>
      </c>
      <c r="D22" s="179">
        <v>34629</v>
      </c>
      <c r="E22" s="206"/>
      <c r="F22" s="207"/>
      <c r="G22" s="181"/>
      <c r="H22" s="208"/>
      <c r="I22" s="225"/>
      <c r="J22" s="225"/>
    </row>
    <row r="23" spans="1:10" ht="18" customHeight="1">
      <c r="A23" s="430"/>
      <c r="B23" s="422"/>
      <c r="C23" s="433" t="s">
        <v>69</v>
      </c>
      <c r="D23" s="179">
        <v>34805</v>
      </c>
      <c r="E23" s="206"/>
      <c r="F23" s="207"/>
      <c r="G23" s="181"/>
      <c r="H23" s="208"/>
      <c r="I23" s="225"/>
      <c r="J23" s="225"/>
    </row>
    <row r="24" spans="1:10" ht="18" customHeight="1">
      <c r="A24" s="431"/>
      <c r="B24" s="432"/>
      <c r="C24" s="434"/>
      <c r="D24" s="187">
        <v>36139</v>
      </c>
      <c r="E24" s="209"/>
      <c r="F24" s="210"/>
      <c r="G24" s="211"/>
      <c r="H24" s="212"/>
      <c r="I24" s="225"/>
      <c r="J24" s="225"/>
    </row>
    <row r="25" spans="1:10" ht="18" customHeight="1">
      <c r="A25" s="166"/>
      <c r="B25" s="166"/>
      <c r="C25" s="166"/>
      <c r="D25" s="166"/>
      <c r="E25" s="166"/>
      <c r="F25" s="166"/>
      <c r="G25" s="166"/>
      <c r="H25" s="166"/>
    </row>
    <row r="26" spans="1:10" ht="18" customHeight="1">
      <c r="A26" s="213" t="s">
        <v>70</v>
      </c>
      <c r="B26" s="213"/>
      <c r="C26" s="213"/>
      <c r="D26" s="213"/>
      <c r="E26" s="213"/>
      <c r="F26" s="214" t="s">
        <v>71</v>
      </c>
      <c r="G26" s="435" t="s">
        <v>72</v>
      </c>
      <c r="H26" s="435"/>
    </row>
    <row r="27" spans="1:10" ht="18" customHeight="1">
      <c r="A27" s="215" t="s">
        <v>73</v>
      </c>
      <c r="B27" s="215"/>
      <c r="C27" s="215"/>
      <c r="D27" s="215"/>
      <c r="E27" s="215"/>
      <c r="F27" s="216" t="s">
        <v>71</v>
      </c>
      <c r="G27" s="424" t="s">
        <v>72</v>
      </c>
      <c r="H27" s="424"/>
    </row>
    <row r="28" spans="1:10" ht="18" customHeight="1">
      <c r="A28" s="215" t="s">
        <v>74</v>
      </c>
      <c r="B28" s="215"/>
      <c r="C28" s="215"/>
      <c r="D28" s="215"/>
      <c r="E28" s="215"/>
      <c r="F28" s="216" t="s">
        <v>71</v>
      </c>
      <c r="G28" s="424" t="s">
        <v>72</v>
      </c>
      <c r="H28" s="424"/>
    </row>
    <row r="29" spans="1:10" ht="18" customHeight="1">
      <c r="A29" s="215" t="s">
        <v>75</v>
      </c>
      <c r="B29" s="215"/>
      <c r="C29" s="215"/>
      <c r="D29" s="215"/>
      <c r="E29" s="215"/>
      <c r="F29" s="216" t="s">
        <v>71</v>
      </c>
      <c r="G29" s="424" t="s">
        <v>100</v>
      </c>
      <c r="H29" s="424"/>
    </row>
    <row r="30" spans="1:10" ht="18" customHeight="1">
      <c r="A30" s="215" t="s">
        <v>76</v>
      </c>
      <c r="B30" s="215"/>
      <c r="C30" s="215"/>
      <c r="D30" s="215"/>
      <c r="E30" s="215"/>
      <c r="F30" s="216" t="s">
        <v>71</v>
      </c>
      <c r="G30" s="424" t="s">
        <v>72</v>
      </c>
      <c r="H30" s="424"/>
    </row>
    <row r="31" spans="1:10" ht="18" customHeight="1">
      <c r="A31" s="215" t="s">
        <v>77</v>
      </c>
      <c r="B31" s="215"/>
      <c r="C31" s="215"/>
      <c r="D31" s="215"/>
      <c r="E31" s="215"/>
      <c r="F31" s="216" t="s">
        <v>71</v>
      </c>
      <c r="G31" s="424" t="s">
        <v>72</v>
      </c>
      <c r="H31" s="424"/>
    </row>
    <row r="32" spans="1:10" ht="18" customHeight="1">
      <c r="A32" s="215" t="s">
        <v>78</v>
      </c>
      <c r="B32" s="215"/>
      <c r="C32" s="215"/>
      <c r="D32" s="215"/>
      <c r="E32" s="215"/>
      <c r="F32" s="216" t="s">
        <v>71</v>
      </c>
      <c r="G32" s="424" t="s">
        <v>72</v>
      </c>
      <c r="H32" s="424"/>
    </row>
    <row r="33" spans="1:8" ht="18" customHeight="1">
      <c r="A33" s="215" t="s">
        <v>79</v>
      </c>
      <c r="B33" s="215"/>
      <c r="C33" s="215"/>
      <c r="D33" s="215"/>
      <c r="E33" s="215"/>
      <c r="F33" s="216" t="s">
        <v>71</v>
      </c>
      <c r="G33" s="424" t="s">
        <v>72</v>
      </c>
      <c r="H33" s="424"/>
    </row>
    <row r="34" spans="1:8" ht="18" customHeight="1">
      <c r="A34" s="217" t="s">
        <v>80</v>
      </c>
      <c r="B34" s="217"/>
      <c r="C34" s="217"/>
      <c r="D34" s="217"/>
      <c r="E34" s="217"/>
      <c r="F34" s="218" t="s">
        <v>71</v>
      </c>
      <c r="G34" s="424" t="s">
        <v>104</v>
      </c>
      <c r="H34" s="424"/>
    </row>
    <row r="35" spans="1:8" ht="18" customHeight="1">
      <c r="A35" s="219" t="s">
        <v>81</v>
      </c>
      <c r="B35" s="219"/>
      <c r="C35" s="219"/>
      <c r="D35" s="219"/>
      <c r="E35" s="219"/>
      <c r="F35" s="220"/>
      <c r="G35" s="424"/>
      <c r="H35" s="424"/>
    </row>
    <row r="36" spans="1:8" ht="18" customHeight="1">
      <c r="A36" s="217" t="s">
        <v>82</v>
      </c>
      <c r="B36" s="217"/>
      <c r="C36" s="217"/>
      <c r="D36" s="217"/>
      <c r="E36" s="217"/>
      <c r="F36" s="218" t="s">
        <v>71</v>
      </c>
      <c r="G36" s="436" t="s">
        <v>83</v>
      </c>
      <c r="H36" s="436"/>
    </row>
    <row r="37" spans="1:8" ht="18" customHeight="1">
      <c r="A37" s="219" t="s">
        <v>84</v>
      </c>
      <c r="B37" s="220"/>
      <c r="C37" s="220"/>
      <c r="D37" s="220"/>
      <c r="E37" s="220"/>
      <c r="F37" s="220"/>
      <c r="G37" s="437"/>
      <c r="H37" s="437"/>
    </row>
    <row r="38" spans="1:8" ht="18" customHeight="1">
      <c r="A38" s="221" t="s">
        <v>85</v>
      </c>
      <c r="B38" s="215"/>
      <c r="C38" s="215"/>
      <c r="D38" s="215"/>
      <c r="E38" s="215"/>
      <c r="F38" s="216" t="s">
        <v>71</v>
      </c>
      <c r="G38" s="424" t="s">
        <v>72</v>
      </c>
      <c r="H38" s="424"/>
    </row>
    <row r="39" spans="1:8">
      <c r="A39" s="166"/>
      <c r="B39" s="166"/>
      <c r="C39" s="166"/>
      <c r="D39" s="166"/>
      <c r="E39" s="166"/>
      <c r="F39" s="166"/>
      <c r="G39" s="166"/>
      <c r="H39" s="166"/>
    </row>
    <row r="40" spans="1:8" ht="18" customHeight="1">
      <c r="A40" s="166" t="s">
        <v>105</v>
      </c>
      <c r="B40" s="166"/>
      <c r="C40" s="166"/>
      <c r="D40" s="166"/>
      <c r="E40" s="166"/>
      <c r="F40" s="166"/>
      <c r="G40" s="166"/>
      <c r="H40" s="166"/>
    </row>
    <row r="41" spans="1:8" ht="18" customHeight="1">
      <c r="A41" s="166"/>
      <c r="B41" s="166" t="s">
        <v>86</v>
      </c>
      <c r="C41" s="166"/>
      <c r="D41" s="166"/>
      <c r="E41" s="166"/>
      <c r="F41" s="166"/>
      <c r="G41" s="166"/>
      <c r="H41" s="166"/>
    </row>
    <row r="42" spans="1:8">
      <c r="A42" s="166"/>
      <c r="B42" s="166"/>
      <c r="C42" s="166"/>
      <c r="D42" s="166"/>
      <c r="E42" s="166"/>
      <c r="F42" s="166"/>
      <c r="G42" s="166"/>
      <c r="H42" s="166"/>
    </row>
    <row r="43" spans="1:8">
      <c r="A43" s="166"/>
      <c r="B43" s="166" t="s">
        <v>87</v>
      </c>
      <c r="C43" s="166"/>
      <c r="D43" s="166"/>
      <c r="E43" s="222" t="s">
        <v>88</v>
      </c>
      <c r="F43" s="223" t="s">
        <v>108</v>
      </c>
      <c r="G43" s="224" t="s">
        <v>89</v>
      </c>
      <c r="H43" s="166"/>
    </row>
    <row r="44" spans="1:8">
      <c r="A44" s="166"/>
      <c r="B44" s="166"/>
      <c r="C44" s="166"/>
      <c r="D44" s="166"/>
      <c r="E44" s="166"/>
      <c r="F44" s="166"/>
      <c r="G44" s="166"/>
      <c r="H44" s="166"/>
    </row>
    <row r="45" spans="1:8">
      <c r="A45" s="166"/>
      <c r="B45" s="166"/>
      <c r="C45" s="166"/>
      <c r="D45" s="166"/>
      <c r="E45" s="166"/>
      <c r="F45" s="166"/>
      <c r="G45" s="166"/>
      <c r="H45" s="166"/>
    </row>
    <row r="46" spans="1:8">
      <c r="A46" s="166"/>
      <c r="B46" s="166"/>
      <c r="C46" s="166"/>
      <c r="D46" s="166"/>
      <c r="E46" s="166"/>
      <c r="F46" s="166"/>
      <c r="G46" s="166"/>
      <c r="H46" s="166"/>
    </row>
    <row r="47" spans="1:8">
      <c r="A47" s="166"/>
      <c r="B47" s="166"/>
      <c r="C47" s="166"/>
      <c r="D47" s="166"/>
      <c r="E47" s="166"/>
      <c r="F47" s="166"/>
      <c r="G47" s="166"/>
      <c r="H47" s="166"/>
    </row>
    <row r="48" spans="1:8">
      <c r="A48" s="166"/>
      <c r="B48" s="166"/>
      <c r="C48" s="166"/>
      <c r="D48" s="166"/>
      <c r="E48" s="166"/>
      <c r="F48" s="166"/>
      <c r="G48" s="166"/>
      <c r="H48" s="166"/>
    </row>
    <row r="49" spans="1:8">
      <c r="A49" s="166"/>
      <c r="B49" s="166"/>
      <c r="C49" s="166"/>
      <c r="D49" s="166"/>
      <c r="E49" s="166"/>
      <c r="F49" s="166"/>
      <c r="G49" s="166"/>
      <c r="H49" s="166"/>
    </row>
    <row r="50" spans="1:8">
      <c r="A50" s="166"/>
      <c r="B50" s="166"/>
      <c r="C50" s="166"/>
      <c r="D50" s="166"/>
      <c r="E50" s="166"/>
      <c r="F50" s="166"/>
      <c r="G50" s="166"/>
      <c r="H50" s="166"/>
    </row>
    <row r="51" spans="1:8">
      <c r="A51" s="166"/>
      <c r="B51" s="166"/>
      <c r="C51" s="166"/>
      <c r="D51" s="166"/>
      <c r="E51" s="166"/>
      <c r="F51" s="166"/>
      <c r="G51" s="166"/>
      <c r="H51" s="166"/>
    </row>
    <row r="52" spans="1:8">
      <c r="A52" s="166"/>
      <c r="B52" s="166"/>
      <c r="C52" s="166"/>
      <c r="D52" s="166"/>
      <c r="E52" s="166"/>
      <c r="F52" s="166"/>
      <c r="G52" s="166"/>
      <c r="H52" s="166"/>
    </row>
    <row r="53" spans="1:8">
      <c r="A53" s="166"/>
      <c r="B53" s="166"/>
      <c r="C53" s="166"/>
      <c r="D53" s="166"/>
      <c r="E53" s="166"/>
      <c r="F53" s="166"/>
      <c r="G53" s="166"/>
      <c r="H53" s="166"/>
    </row>
  </sheetData>
  <mergeCells count="26">
    <mergeCell ref="G38:H38"/>
    <mergeCell ref="G30:H30"/>
    <mergeCell ref="G31:H31"/>
    <mergeCell ref="G32:H32"/>
    <mergeCell ref="G33:H33"/>
    <mergeCell ref="G34:H35"/>
    <mergeCell ref="G36:H37"/>
    <mergeCell ref="G29:H29"/>
    <mergeCell ref="A11:B16"/>
    <mergeCell ref="E11:G11"/>
    <mergeCell ref="E12:G12"/>
    <mergeCell ref="A17:C17"/>
    <mergeCell ref="A18:C18"/>
    <mergeCell ref="A19:C19"/>
    <mergeCell ref="A20:B24"/>
    <mergeCell ref="C23:C24"/>
    <mergeCell ref="G26:H26"/>
    <mergeCell ref="G27:H27"/>
    <mergeCell ref="G28:H28"/>
    <mergeCell ref="A10:B10"/>
    <mergeCell ref="C10:G10"/>
    <mergeCell ref="A1:H1"/>
    <mergeCell ref="G3:H3"/>
    <mergeCell ref="G4:H4"/>
    <mergeCell ref="A6:H6"/>
    <mergeCell ref="A7:H7"/>
  </mergeCells>
  <phoneticPr fontId="2"/>
  <pageMargins left="0.70866141732283472" right="0.11811023622047245" top="0.74803149606299213" bottom="0.55118110236220474" header="0.31496062992125984" footer="0.31496062992125984"/>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sheetPr>
    <tabColor indexed="13"/>
  </sheetPr>
  <dimension ref="A1:H44"/>
  <sheetViews>
    <sheetView workbookViewId="0">
      <selection sqref="A1:H1"/>
    </sheetView>
  </sheetViews>
  <sheetFormatPr defaultRowHeight="13.5"/>
  <cols>
    <col min="1" max="1" width="5.875" style="165" customWidth="1"/>
    <col min="2" max="2" width="11.5" style="165" customWidth="1"/>
    <col min="3" max="7" width="13.625" style="165" customWidth="1"/>
    <col min="8" max="16384" width="9" style="165"/>
  </cols>
  <sheetData>
    <row r="1" spans="1:8" ht="17.25">
      <c r="A1" s="419" t="s">
        <v>47</v>
      </c>
      <c r="B1" s="419"/>
      <c r="C1" s="419"/>
      <c r="D1" s="419"/>
      <c r="E1" s="419"/>
      <c r="F1" s="419"/>
      <c r="G1" s="419"/>
      <c r="H1" s="419"/>
    </row>
    <row r="2" spans="1:8">
      <c r="A2" s="166"/>
      <c r="B2" s="166"/>
      <c r="C2" s="166"/>
      <c r="D2" s="166"/>
      <c r="E2" s="166"/>
      <c r="F2" s="166"/>
      <c r="G2" s="166"/>
      <c r="H2" s="166"/>
    </row>
    <row r="3" spans="1:8">
      <c r="A3" s="166"/>
      <c r="B3" s="166"/>
      <c r="C3" s="166"/>
      <c r="D3" s="166"/>
      <c r="E3" s="166"/>
      <c r="F3" s="166"/>
      <c r="G3" s="420">
        <f ca="1">TODAY()</f>
        <v>41691</v>
      </c>
      <c r="H3" s="420"/>
    </row>
    <row r="4" spans="1:8">
      <c r="A4" s="166"/>
      <c r="B4" s="166"/>
      <c r="C4" s="166"/>
      <c r="D4" s="166"/>
      <c r="E4" s="166"/>
      <c r="F4" s="166"/>
      <c r="G4" s="421" t="s">
        <v>102</v>
      </c>
      <c r="H4" s="421"/>
    </row>
    <row r="5" spans="1:8">
      <c r="A5" s="166"/>
      <c r="B5" s="166"/>
      <c r="C5" s="166"/>
      <c r="D5" s="166"/>
      <c r="E5" s="166"/>
      <c r="F5" s="166"/>
      <c r="G5" s="166"/>
      <c r="H5" s="166"/>
    </row>
    <row r="6" spans="1:8" ht="51.75" customHeight="1">
      <c r="A6" s="422" t="s">
        <v>109</v>
      </c>
      <c r="B6" s="422"/>
      <c r="C6" s="422"/>
      <c r="D6" s="422"/>
      <c r="E6" s="422"/>
      <c r="F6" s="422"/>
      <c r="G6" s="422"/>
      <c r="H6" s="422"/>
    </row>
    <row r="7" spans="1:8" ht="29.25" customHeight="1">
      <c r="A7" s="423" t="s">
        <v>48</v>
      </c>
      <c r="B7" s="423"/>
      <c r="C7" s="423"/>
      <c r="D7" s="423"/>
      <c r="E7" s="423"/>
      <c r="F7" s="423"/>
      <c r="G7" s="423"/>
      <c r="H7" s="423"/>
    </row>
    <row r="8" spans="1:8">
      <c r="A8" s="166"/>
      <c r="B8" s="166"/>
      <c r="C8" s="166"/>
      <c r="D8" s="166"/>
      <c r="E8" s="166"/>
      <c r="F8" s="166"/>
      <c r="G8" s="166"/>
      <c r="H8" s="166"/>
    </row>
    <row r="9" spans="1:8" ht="18" customHeight="1">
      <c r="A9" s="167" t="s">
        <v>49</v>
      </c>
      <c r="B9" s="168" t="s">
        <v>101</v>
      </c>
      <c r="C9" s="169" t="s">
        <v>50</v>
      </c>
      <c r="D9" s="168"/>
      <c r="E9" s="169" t="s">
        <v>51</v>
      </c>
      <c r="F9" s="170"/>
      <c r="G9" s="171"/>
      <c r="H9" s="172"/>
    </row>
    <row r="10" spans="1:8" ht="18" customHeight="1">
      <c r="A10" s="416" t="s">
        <v>52</v>
      </c>
      <c r="B10" s="416"/>
      <c r="C10" s="417" t="s">
        <v>53</v>
      </c>
      <c r="D10" s="418"/>
      <c r="E10" s="418"/>
      <c r="F10" s="418"/>
      <c r="G10" s="418"/>
      <c r="H10" s="169" t="s">
        <v>54</v>
      </c>
    </row>
    <row r="11" spans="1:8" ht="18" customHeight="1">
      <c r="A11" s="425" t="s">
        <v>55</v>
      </c>
      <c r="B11" s="425"/>
      <c r="C11" s="173" t="s">
        <v>56</v>
      </c>
      <c r="D11" s="169" t="s">
        <v>57</v>
      </c>
      <c r="E11" s="425" t="s">
        <v>58</v>
      </c>
      <c r="F11" s="425"/>
      <c r="G11" s="425"/>
      <c r="H11" s="174">
        <f>SUM(H12:H16)</f>
        <v>0</v>
      </c>
    </row>
    <row r="12" spans="1:8" ht="18" customHeight="1">
      <c r="A12" s="425"/>
      <c r="B12" s="425"/>
      <c r="C12" s="175"/>
      <c r="D12" s="176"/>
      <c r="E12" s="426"/>
      <c r="F12" s="427"/>
      <c r="G12" s="427"/>
      <c r="H12" s="177"/>
    </row>
    <row r="13" spans="1:8" ht="18" customHeight="1">
      <c r="A13" s="425"/>
      <c r="B13" s="425"/>
      <c r="C13" s="178"/>
      <c r="D13" s="179"/>
      <c r="E13" s="180"/>
      <c r="F13" s="178" t="s">
        <v>59</v>
      </c>
      <c r="G13" s="181"/>
      <c r="H13" s="177"/>
    </row>
    <row r="14" spans="1:8" ht="18" customHeight="1">
      <c r="A14" s="425"/>
      <c r="B14" s="425"/>
      <c r="C14" s="178"/>
      <c r="D14" s="179"/>
      <c r="E14" s="180"/>
      <c r="F14" s="178" t="s">
        <v>59</v>
      </c>
      <c r="G14" s="181"/>
      <c r="H14" s="177"/>
    </row>
    <row r="15" spans="1:8" ht="18" customHeight="1">
      <c r="A15" s="425"/>
      <c r="B15" s="425"/>
      <c r="C15" s="182"/>
      <c r="D15" s="183"/>
      <c r="E15" s="184"/>
      <c r="F15" s="178" t="s">
        <v>59</v>
      </c>
      <c r="G15" s="185"/>
      <c r="H15" s="177"/>
    </row>
    <row r="16" spans="1:8" ht="18" customHeight="1">
      <c r="A16" s="425"/>
      <c r="B16" s="425"/>
      <c r="C16" s="186"/>
      <c r="D16" s="187"/>
      <c r="E16" s="188"/>
      <c r="F16" s="178" t="s">
        <v>59</v>
      </c>
      <c r="G16" s="189"/>
      <c r="H16" s="190"/>
    </row>
    <row r="17" spans="1:8" ht="18" customHeight="1">
      <c r="A17" s="425" t="s">
        <v>60</v>
      </c>
      <c r="B17" s="425"/>
      <c r="C17" s="425"/>
      <c r="D17" s="173"/>
      <c r="E17" s="170" t="s">
        <v>61</v>
      </c>
      <c r="F17" s="191"/>
      <c r="G17" s="192"/>
      <c r="H17" s="193"/>
    </row>
    <row r="18" spans="1:8" ht="18" customHeight="1">
      <c r="A18" s="425" t="s">
        <v>62</v>
      </c>
      <c r="B18" s="425"/>
      <c r="C18" s="425"/>
      <c r="D18" s="169"/>
      <c r="E18" s="194"/>
      <c r="F18" s="171" t="s">
        <v>63</v>
      </c>
      <c r="G18" s="171"/>
      <c r="H18" s="193"/>
    </row>
    <row r="19" spans="1:8" ht="18" customHeight="1">
      <c r="A19" s="417" t="s">
        <v>64</v>
      </c>
      <c r="B19" s="418"/>
      <c r="C19" s="418"/>
      <c r="D19" s="195"/>
      <c r="E19" s="171"/>
      <c r="F19" s="171"/>
      <c r="G19" s="171"/>
      <c r="H19" s="193"/>
    </row>
    <row r="20" spans="1:8" ht="18" customHeight="1">
      <c r="A20" s="428" t="s">
        <v>106</v>
      </c>
      <c r="B20" s="429"/>
      <c r="C20" s="196" t="s">
        <v>65</v>
      </c>
      <c r="D20" s="169" t="s">
        <v>66</v>
      </c>
      <c r="E20" s="197" t="s">
        <v>107</v>
      </c>
      <c r="F20" s="198"/>
      <c r="G20" s="173"/>
      <c r="H20" s="199">
        <f>SUM(H21:H24)</f>
        <v>0</v>
      </c>
    </row>
    <row r="21" spans="1:8" ht="18" customHeight="1">
      <c r="A21" s="430"/>
      <c r="B21" s="422"/>
      <c r="C21" s="200" t="s">
        <v>67</v>
      </c>
      <c r="D21" s="201"/>
      <c r="E21" s="202"/>
      <c r="F21" s="203"/>
      <c r="G21" s="204"/>
      <c r="H21" s="205"/>
    </row>
    <row r="22" spans="1:8" ht="18" customHeight="1">
      <c r="A22" s="430"/>
      <c r="B22" s="422"/>
      <c r="C22" s="200" t="s">
        <v>68</v>
      </c>
      <c r="D22" s="179"/>
      <c r="E22" s="206"/>
      <c r="F22" s="207"/>
      <c r="G22" s="181"/>
      <c r="H22" s="208"/>
    </row>
    <row r="23" spans="1:8" ht="18" customHeight="1">
      <c r="A23" s="430"/>
      <c r="B23" s="422"/>
      <c r="C23" s="433" t="s">
        <v>69</v>
      </c>
      <c r="D23" s="179"/>
      <c r="E23" s="206"/>
      <c r="F23" s="207"/>
      <c r="G23" s="181"/>
      <c r="H23" s="208"/>
    </row>
    <row r="24" spans="1:8" ht="18" customHeight="1">
      <c r="A24" s="431"/>
      <c r="B24" s="432"/>
      <c r="C24" s="434"/>
      <c r="D24" s="187"/>
      <c r="E24" s="209"/>
      <c r="F24" s="210"/>
      <c r="G24" s="211"/>
      <c r="H24" s="212"/>
    </row>
    <row r="25" spans="1:8" ht="18" customHeight="1">
      <c r="A25" s="166"/>
      <c r="B25" s="166"/>
      <c r="C25" s="166"/>
      <c r="D25" s="166"/>
      <c r="E25" s="166"/>
      <c r="F25" s="166"/>
      <c r="G25" s="166"/>
      <c r="H25" s="166"/>
    </row>
    <row r="26" spans="1:8" ht="18" customHeight="1">
      <c r="A26" s="213" t="s">
        <v>70</v>
      </c>
      <c r="B26" s="213"/>
      <c r="C26" s="213"/>
      <c r="D26" s="213"/>
      <c r="E26" s="213"/>
      <c r="F26" s="214" t="s">
        <v>71</v>
      </c>
      <c r="G26" s="435" t="s">
        <v>72</v>
      </c>
      <c r="H26" s="435"/>
    </row>
    <row r="27" spans="1:8" ht="18" customHeight="1">
      <c r="A27" s="215" t="s">
        <v>73</v>
      </c>
      <c r="B27" s="215"/>
      <c r="C27" s="215"/>
      <c r="D27" s="215"/>
      <c r="E27" s="215"/>
      <c r="F27" s="216" t="s">
        <v>71</v>
      </c>
      <c r="G27" s="424" t="s">
        <v>72</v>
      </c>
      <c r="H27" s="424"/>
    </row>
    <row r="28" spans="1:8" ht="18" customHeight="1">
      <c r="A28" s="215" t="s">
        <v>74</v>
      </c>
      <c r="B28" s="215"/>
      <c r="C28" s="215"/>
      <c r="D28" s="215"/>
      <c r="E28" s="215"/>
      <c r="F28" s="216" t="s">
        <v>71</v>
      </c>
      <c r="G28" s="424" t="s">
        <v>72</v>
      </c>
      <c r="H28" s="424"/>
    </row>
    <row r="29" spans="1:8" ht="18" customHeight="1">
      <c r="A29" s="215" t="s">
        <v>75</v>
      </c>
      <c r="B29" s="215"/>
      <c r="C29" s="215"/>
      <c r="D29" s="215"/>
      <c r="E29" s="215"/>
      <c r="F29" s="216" t="s">
        <v>71</v>
      </c>
      <c r="G29" s="424"/>
      <c r="H29" s="424"/>
    </row>
    <row r="30" spans="1:8" ht="18" customHeight="1">
      <c r="A30" s="215" t="s">
        <v>76</v>
      </c>
      <c r="B30" s="215"/>
      <c r="C30" s="215"/>
      <c r="D30" s="215"/>
      <c r="E30" s="215"/>
      <c r="F30" s="216" t="s">
        <v>71</v>
      </c>
      <c r="G30" s="424" t="s">
        <v>72</v>
      </c>
      <c r="H30" s="424"/>
    </row>
    <row r="31" spans="1:8" ht="18" customHeight="1">
      <c r="A31" s="215" t="s">
        <v>77</v>
      </c>
      <c r="B31" s="215"/>
      <c r="C31" s="215"/>
      <c r="D31" s="215"/>
      <c r="E31" s="215"/>
      <c r="F31" s="216" t="s">
        <v>71</v>
      </c>
      <c r="G31" s="424" t="s">
        <v>72</v>
      </c>
      <c r="H31" s="424"/>
    </row>
    <row r="32" spans="1:8" ht="18" customHeight="1">
      <c r="A32" s="215" t="s">
        <v>78</v>
      </c>
      <c r="B32" s="215"/>
      <c r="C32" s="215"/>
      <c r="D32" s="215"/>
      <c r="E32" s="215"/>
      <c r="F32" s="216" t="s">
        <v>71</v>
      </c>
      <c r="G32" s="424" t="s">
        <v>72</v>
      </c>
      <c r="H32" s="424"/>
    </row>
    <row r="33" spans="1:8" ht="18" customHeight="1">
      <c r="A33" s="215" t="s">
        <v>79</v>
      </c>
      <c r="B33" s="215"/>
      <c r="C33" s="215"/>
      <c r="D33" s="215"/>
      <c r="E33" s="215"/>
      <c r="F33" s="216" t="s">
        <v>71</v>
      </c>
      <c r="G33" s="424" t="s">
        <v>72</v>
      </c>
      <c r="H33" s="424"/>
    </row>
    <row r="34" spans="1:8" ht="18" customHeight="1">
      <c r="A34" s="217" t="s">
        <v>80</v>
      </c>
      <c r="B34" s="217"/>
      <c r="C34" s="217"/>
      <c r="D34" s="217"/>
      <c r="E34" s="217"/>
      <c r="F34" s="218" t="s">
        <v>71</v>
      </c>
      <c r="G34" s="424"/>
      <c r="H34" s="424"/>
    </row>
    <row r="35" spans="1:8" ht="18" customHeight="1">
      <c r="A35" s="219" t="s">
        <v>81</v>
      </c>
      <c r="B35" s="219"/>
      <c r="C35" s="219"/>
      <c r="D35" s="219"/>
      <c r="E35" s="219"/>
      <c r="F35" s="220"/>
      <c r="G35" s="424"/>
      <c r="H35" s="424"/>
    </row>
    <row r="36" spans="1:8" ht="18" customHeight="1">
      <c r="A36" s="217" t="s">
        <v>82</v>
      </c>
      <c r="B36" s="217"/>
      <c r="C36" s="217"/>
      <c r="D36" s="217"/>
      <c r="E36" s="217"/>
      <c r="F36" s="218" t="s">
        <v>71</v>
      </c>
      <c r="G36" s="436" t="s">
        <v>83</v>
      </c>
      <c r="H36" s="436"/>
    </row>
    <row r="37" spans="1:8" ht="18" customHeight="1">
      <c r="A37" s="219" t="s">
        <v>84</v>
      </c>
      <c r="B37" s="220"/>
      <c r="C37" s="220"/>
      <c r="D37" s="220"/>
      <c r="E37" s="220"/>
      <c r="F37" s="220"/>
      <c r="G37" s="437"/>
      <c r="H37" s="437"/>
    </row>
    <row r="38" spans="1:8" ht="18" customHeight="1">
      <c r="A38" s="221" t="s">
        <v>85</v>
      </c>
      <c r="B38" s="215"/>
      <c r="C38" s="215"/>
      <c r="D38" s="215"/>
      <c r="E38" s="215"/>
      <c r="F38" s="216" t="s">
        <v>71</v>
      </c>
      <c r="G38" s="424" t="s">
        <v>72</v>
      </c>
      <c r="H38" s="424"/>
    </row>
    <row r="39" spans="1:8" ht="18" customHeight="1">
      <c r="A39" s="166"/>
      <c r="B39" s="166"/>
      <c r="C39" s="166"/>
      <c r="D39" s="166"/>
      <c r="E39" s="166"/>
      <c r="F39" s="166"/>
      <c r="G39" s="166"/>
      <c r="H39" s="166"/>
    </row>
    <row r="40" spans="1:8" ht="18" customHeight="1">
      <c r="A40" s="166" t="s">
        <v>105</v>
      </c>
      <c r="B40" s="166"/>
      <c r="C40" s="166"/>
      <c r="D40" s="166"/>
      <c r="E40" s="166"/>
      <c r="F40" s="166"/>
      <c r="G40" s="166"/>
      <c r="H40" s="166"/>
    </row>
    <row r="41" spans="1:8" ht="18" customHeight="1">
      <c r="A41" s="166"/>
      <c r="B41" s="166" t="s">
        <v>86</v>
      </c>
      <c r="C41" s="166"/>
      <c r="D41" s="166"/>
      <c r="E41" s="166"/>
      <c r="F41" s="166"/>
      <c r="G41" s="166"/>
      <c r="H41" s="166"/>
    </row>
    <row r="42" spans="1:8">
      <c r="A42" s="166"/>
      <c r="B42" s="166"/>
      <c r="C42" s="166"/>
      <c r="D42" s="166"/>
      <c r="E42" s="166"/>
      <c r="F42" s="166"/>
      <c r="G42" s="166"/>
      <c r="H42" s="166"/>
    </row>
    <row r="43" spans="1:8">
      <c r="A43" s="166"/>
      <c r="B43" s="166" t="s">
        <v>87</v>
      </c>
      <c r="C43" s="166"/>
      <c r="D43" s="166"/>
      <c r="E43" s="222" t="s">
        <v>88</v>
      </c>
      <c r="F43" s="223"/>
      <c r="G43" s="224" t="s">
        <v>89</v>
      </c>
      <c r="H43" s="166"/>
    </row>
    <row r="44" spans="1:8">
      <c r="A44" s="166"/>
      <c r="B44" s="166"/>
      <c r="C44" s="166"/>
      <c r="D44" s="166"/>
      <c r="E44" s="166"/>
      <c r="F44" s="166"/>
      <c r="G44" s="166"/>
      <c r="H44" s="166"/>
    </row>
  </sheetData>
  <mergeCells count="26">
    <mergeCell ref="G38:H38"/>
    <mergeCell ref="G30:H30"/>
    <mergeCell ref="G31:H31"/>
    <mergeCell ref="G32:H32"/>
    <mergeCell ref="G33:H33"/>
    <mergeCell ref="G34:H35"/>
    <mergeCell ref="G36:H37"/>
    <mergeCell ref="G29:H29"/>
    <mergeCell ref="A11:B16"/>
    <mergeCell ref="E11:G11"/>
    <mergeCell ref="E12:G12"/>
    <mergeCell ref="A17:C17"/>
    <mergeCell ref="A18:C18"/>
    <mergeCell ref="A19:C19"/>
    <mergeCell ref="A20:B24"/>
    <mergeCell ref="C23:C24"/>
    <mergeCell ref="G26:H26"/>
    <mergeCell ref="G27:H27"/>
    <mergeCell ref="G28:H28"/>
    <mergeCell ref="A10:B10"/>
    <mergeCell ref="C10:G10"/>
    <mergeCell ref="A1:H1"/>
    <mergeCell ref="G3:H3"/>
    <mergeCell ref="G4:H4"/>
    <mergeCell ref="A6:H6"/>
    <mergeCell ref="A7:H7"/>
  </mergeCells>
  <phoneticPr fontId="2"/>
  <dataValidations count="1">
    <dataValidation type="list" allowBlank="1" showInputMessage="1" showErrorMessage="1" sqref="B9">
      <formula1>職員氏名照合用</formula1>
    </dataValidation>
  </dataValidations>
  <pageMargins left="0.70866141732283472" right="0.11811023622047245" top="0.74803149606299213" bottom="0.55118110236220474" header="0.51181102362204722" footer="0.51181102362204722"/>
  <pageSetup paperSize="9" orientation="portrait"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メモ</vt:lpstr>
      <vt:lpstr>手当一覧</vt:lpstr>
      <vt:lpstr>リスト</vt:lpstr>
      <vt:lpstr>記入例</vt:lpstr>
      <vt:lpstr>基　本</vt:lpstr>
      <vt:lpstr>○</vt:lpstr>
      <vt:lpstr>記入例!Print_Area</vt:lpstr>
      <vt:lpstr>職員氏名照合用</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Administrator</cp:lastModifiedBy>
  <cp:lastPrinted>2007-09-19T23:46:35Z</cp:lastPrinted>
  <dcterms:created xsi:type="dcterms:W3CDTF">2007-03-12T07:05:05Z</dcterms:created>
  <dcterms:modified xsi:type="dcterms:W3CDTF">2014-02-21T05:17:57Z</dcterms:modified>
</cp:coreProperties>
</file>