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935" yWindow="180" windowWidth="15120" windowHeight="14220" tabRatio="791"/>
  </bookViews>
  <sheets>
    <sheet name="memo" sheetId="6" r:id="rId1"/>
    <sheet name="年休計算" sheetId="2" r:id="rId2"/>
    <sheet name="年休差引確認（時刻記入式）" sheetId="16" r:id="rId3"/>
    <sheet name="年休差引確認(時間記入式）" sheetId="19" r:id="rId4"/>
    <sheet name="年休条例等" sheetId="10" r:id="rId5"/>
    <sheet name="年休様式" sheetId="11" r:id="rId6"/>
    <sheet name="年休逆算" sheetId="18" r:id="rId7"/>
  </sheets>
  <calcPr calcId="124519"/>
</workbook>
</file>

<file path=xl/calcChain.xml><?xml version="1.0" encoding="utf-8"?>
<calcChain xmlns="http://schemas.openxmlformats.org/spreadsheetml/2006/main">
  <c r="P23" i="16"/>
  <c r="P24"/>
  <c r="P25"/>
  <c r="P26"/>
  <c r="P27"/>
  <c r="P28"/>
  <c r="P29"/>
  <c r="P30"/>
  <c r="P31"/>
  <c r="P32"/>
  <c r="P33"/>
  <c r="P34"/>
  <c r="P35"/>
  <c r="P36"/>
  <c r="P37"/>
  <c r="P38"/>
  <c r="P39"/>
  <c r="P40"/>
  <c r="P41"/>
  <c r="P42"/>
  <c r="P43"/>
  <c r="P44"/>
  <c r="P45"/>
  <c r="P46"/>
  <c r="P47"/>
  <c r="P48"/>
  <c r="P49"/>
  <c r="P50"/>
  <c r="P51"/>
  <c r="P52"/>
  <c r="P53"/>
  <c r="P54"/>
  <c r="P55"/>
  <c r="P56"/>
  <c r="P57"/>
  <c r="P58"/>
  <c r="P59"/>
  <c r="P60"/>
  <c r="P61"/>
  <c r="P62"/>
  <c r="P63"/>
  <c r="P64"/>
  <c r="P65"/>
  <c r="P66"/>
  <c r="P67"/>
  <c r="P68"/>
  <c r="I31" i="6"/>
  <c r="K5" i="19"/>
  <c r="O5" s="1"/>
  <c r="S5"/>
  <c r="T5"/>
  <c r="X5" s="1"/>
  <c r="AD5"/>
  <c r="B6"/>
  <c r="M6" s="1"/>
  <c r="G6"/>
  <c r="H6" s="1"/>
  <c r="I6"/>
  <c r="J6"/>
  <c r="K6"/>
  <c r="L6"/>
  <c r="O6"/>
  <c r="P6"/>
  <c r="R6"/>
  <c r="S6"/>
  <c r="T6"/>
  <c r="V6"/>
  <c r="Z6"/>
  <c r="AD6"/>
  <c r="AE6"/>
  <c r="AF6"/>
  <c r="AJ6" s="1"/>
  <c r="AK6"/>
  <c r="B7"/>
  <c r="L7" s="1"/>
  <c r="G7"/>
  <c r="H7"/>
  <c r="I7"/>
  <c r="J7"/>
  <c r="R7"/>
  <c r="V7"/>
  <c r="Y7"/>
  <c r="U7" s="1"/>
  <c r="Z7"/>
  <c r="B8"/>
  <c r="M8" s="1"/>
  <c r="G8"/>
  <c r="H8" s="1"/>
  <c r="I8"/>
  <c r="J8"/>
  <c r="Y8"/>
  <c r="U8" s="1"/>
  <c r="Z8"/>
  <c r="B9"/>
  <c r="M9" s="1"/>
  <c r="G9"/>
  <c r="H9" s="1"/>
  <c r="I9"/>
  <c r="J9"/>
  <c r="K9"/>
  <c r="O9"/>
  <c r="S9"/>
  <c r="Y9"/>
  <c r="R9" s="1"/>
  <c r="Z9"/>
  <c r="AD9"/>
  <c r="AF9" s="1"/>
  <c r="AK9"/>
  <c r="B10"/>
  <c r="G10"/>
  <c r="H10" s="1"/>
  <c r="I10"/>
  <c r="J10"/>
  <c r="K10"/>
  <c r="L10"/>
  <c r="M10"/>
  <c r="O10"/>
  <c r="P10"/>
  <c r="Q10"/>
  <c r="S10"/>
  <c r="T10"/>
  <c r="U10"/>
  <c r="Y10"/>
  <c r="R10" s="1"/>
  <c r="Z10"/>
  <c r="AD10"/>
  <c r="AE10"/>
  <c r="AF10"/>
  <c r="AK10"/>
  <c r="B11"/>
  <c r="L11" s="1"/>
  <c r="G11"/>
  <c r="H11" s="1"/>
  <c r="I11"/>
  <c r="J11"/>
  <c r="M11"/>
  <c r="Q11"/>
  <c r="R11"/>
  <c r="V11"/>
  <c r="Y11"/>
  <c r="U11" s="1"/>
  <c r="Z11"/>
  <c r="B12"/>
  <c r="M12" s="1"/>
  <c r="G12"/>
  <c r="H12" s="1"/>
  <c r="I12"/>
  <c r="J12"/>
  <c r="V12"/>
  <c r="Y12"/>
  <c r="U12" s="1"/>
  <c r="Z12"/>
  <c r="B13"/>
  <c r="M13" s="1"/>
  <c r="G13"/>
  <c r="H13" s="1"/>
  <c r="I13"/>
  <c r="J13"/>
  <c r="K13"/>
  <c r="L13"/>
  <c r="O13"/>
  <c r="P13"/>
  <c r="S13"/>
  <c r="T13"/>
  <c r="Y13"/>
  <c r="R13" s="1"/>
  <c r="Z13"/>
  <c r="AD13"/>
  <c r="AF13" s="1"/>
  <c r="AE13"/>
  <c r="AK13"/>
  <c r="B14"/>
  <c r="K14" s="1"/>
  <c r="G14"/>
  <c r="H14"/>
  <c r="I14"/>
  <c r="J14"/>
  <c r="L14"/>
  <c r="O14"/>
  <c r="Q14"/>
  <c r="T14"/>
  <c r="Y14"/>
  <c r="R14" s="1"/>
  <c r="Z14"/>
  <c r="AD14"/>
  <c r="AF14"/>
  <c r="B15"/>
  <c r="L15" s="1"/>
  <c r="G15"/>
  <c r="H15"/>
  <c r="I15"/>
  <c r="J15"/>
  <c r="Q15"/>
  <c r="Y15"/>
  <c r="R15" s="1"/>
  <c r="Z15"/>
  <c r="B16"/>
  <c r="M16" s="1"/>
  <c r="G16"/>
  <c r="H16" s="1"/>
  <c r="I16"/>
  <c r="J16"/>
  <c r="Y16"/>
  <c r="U16" s="1"/>
  <c r="Z16"/>
  <c r="B17"/>
  <c r="M17" s="1"/>
  <c r="G17"/>
  <c r="H17" s="1"/>
  <c r="I17"/>
  <c r="J17"/>
  <c r="K17"/>
  <c r="O17"/>
  <c r="S17"/>
  <c r="Y17"/>
  <c r="R17" s="1"/>
  <c r="Z17"/>
  <c r="AD17"/>
  <c r="AF17" s="1"/>
  <c r="AK17"/>
  <c r="B18"/>
  <c r="G18"/>
  <c r="H18" s="1"/>
  <c r="I18"/>
  <c r="J18"/>
  <c r="K18"/>
  <c r="L18"/>
  <c r="M18"/>
  <c r="O18"/>
  <c r="P18"/>
  <c r="Q18"/>
  <c r="S18"/>
  <c r="T18"/>
  <c r="U18"/>
  <c r="Y18"/>
  <c r="R18" s="1"/>
  <c r="Z18"/>
  <c r="AD18"/>
  <c r="AE18"/>
  <c r="AF18"/>
  <c r="AK18"/>
  <c r="B19"/>
  <c r="L19" s="1"/>
  <c r="G19"/>
  <c r="H19" s="1"/>
  <c r="I19"/>
  <c r="J19"/>
  <c r="M19"/>
  <c r="Q19"/>
  <c r="R19"/>
  <c r="V19"/>
  <c r="Y19"/>
  <c r="U19" s="1"/>
  <c r="Z19"/>
  <c r="B20"/>
  <c r="M20" s="1"/>
  <c r="G20"/>
  <c r="H20" s="1"/>
  <c r="I20"/>
  <c r="J20"/>
  <c r="V20"/>
  <c r="Y20"/>
  <c r="U20" s="1"/>
  <c r="Z20"/>
  <c r="B21"/>
  <c r="M21" s="1"/>
  <c r="G21"/>
  <c r="H21" s="1"/>
  <c r="I21"/>
  <c r="J21"/>
  <c r="K21"/>
  <c r="L21"/>
  <c r="O21"/>
  <c r="P21"/>
  <c r="S21"/>
  <c r="T21"/>
  <c r="Y21"/>
  <c r="R21" s="1"/>
  <c r="Z21"/>
  <c r="AD21"/>
  <c r="AF21" s="1"/>
  <c r="AE21"/>
  <c r="AK21"/>
  <c r="B22"/>
  <c r="K22" s="1"/>
  <c r="G22"/>
  <c r="H22"/>
  <c r="I22"/>
  <c r="J22"/>
  <c r="L22"/>
  <c r="O22"/>
  <c r="Q22"/>
  <c r="T22"/>
  <c r="Y22"/>
  <c r="R22" s="1"/>
  <c r="Z22"/>
  <c r="AD22"/>
  <c r="AF22"/>
  <c r="B23"/>
  <c r="L23" s="1"/>
  <c r="G23"/>
  <c r="H23"/>
  <c r="I23"/>
  <c r="J23"/>
  <c r="Q23"/>
  <c r="Y23"/>
  <c r="R23" s="1"/>
  <c r="Z23"/>
  <c r="B24"/>
  <c r="G24"/>
  <c r="H24" s="1"/>
  <c r="I24"/>
  <c r="J24"/>
  <c r="V24"/>
  <c r="Y24"/>
  <c r="U24" s="1"/>
  <c r="Z24"/>
  <c r="AD24"/>
  <c r="AF24" s="1"/>
  <c r="AI24" s="1"/>
  <c r="B25"/>
  <c r="M25" s="1"/>
  <c r="G25"/>
  <c r="H25" s="1"/>
  <c r="I25"/>
  <c r="J25"/>
  <c r="K25"/>
  <c r="O25"/>
  <c r="S25"/>
  <c r="Y25"/>
  <c r="Z25"/>
  <c r="AD25"/>
  <c r="AF25" s="1"/>
  <c r="AI25" s="1"/>
  <c r="AK25"/>
  <c r="B26"/>
  <c r="G26"/>
  <c r="H26" s="1"/>
  <c r="I26"/>
  <c r="J26"/>
  <c r="K26"/>
  <c r="L26"/>
  <c r="M26"/>
  <c r="O26"/>
  <c r="P26"/>
  <c r="Q26"/>
  <c r="S26"/>
  <c r="T26"/>
  <c r="U26"/>
  <c r="Y26"/>
  <c r="R26" s="1"/>
  <c r="Z26"/>
  <c r="AD26"/>
  <c r="AE26"/>
  <c r="AF26"/>
  <c r="AK26"/>
  <c r="B27"/>
  <c r="M27" s="1"/>
  <c r="G27"/>
  <c r="H27" s="1"/>
  <c r="I27"/>
  <c r="J27"/>
  <c r="Q27"/>
  <c r="V27"/>
  <c r="Y27"/>
  <c r="R27" s="1"/>
  <c r="Z27"/>
  <c r="B28"/>
  <c r="G28"/>
  <c r="H28" s="1"/>
  <c r="I28"/>
  <c r="J28"/>
  <c r="K28"/>
  <c r="O28"/>
  <c r="S28"/>
  <c r="V28"/>
  <c r="Y28"/>
  <c r="U28" s="1"/>
  <c r="Z28"/>
  <c r="AD28"/>
  <c r="AF28" s="1"/>
  <c r="B29"/>
  <c r="M29" s="1"/>
  <c r="G29"/>
  <c r="H29" s="1"/>
  <c r="I29"/>
  <c r="J29"/>
  <c r="K29"/>
  <c r="O29"/>
  <c r="S29"/>
  <c r="Y29"/>
  <c r="Z29"/>
  <c r="AD29"/>
  <c r="AF29" s="1"/>
  <c r="AI29" s="1"/>
  <c r="AK29"/>
  <c r="B30"/>
  <c r="G30"/>
  <c r="H30" s="1"/>
  <c r="I30"/>
  <c r="J30"/>
  <c r="K30"/>
  <c r="L30"/>
  <c r="M30"/>
  <c r="O30"/>
  <c r="P30"/>
  <c r="Q30"/>
  <c r="S30"/>
  <c r="T30"/>
  <c r="U30"/>
  <c r="Y30"/>
  <c r="R30" s="1"/>
  <c r="Z30"/>
  <c r="AD30"/>
  <c r="AE30"/>
  <c r="AF30"/>
  <c r="AK30"/>
  <c r="B31"/>
  <c r="G31"/>
  <c r="H31" s="1"/>
  <c r="I31"/>
  <c r="J31"/>
  <c r="Q31"/>
  <c r="Y31"/>
  <c r="R31" s="1"/>
  <c r="Z31"/>
  <c r="B32"/>
  <c r="M32" s="1"/>
  <c r="G32"/>
  <c r="H32" s="1"/>
  <c r="I32"/>
  <c r="J32"/>
  <c r="K32"/>
  <c r="Q32"/>
  <c r="Y32"/>
  <c r="R32" s="1"/>
  <c r="Z32"/>
  <c r="B33"/>
  <c r="L33" s="1"/>
  <c r="G33"/>
  <c r="H33" s="1"/>
  <c r="I33"/>
  <c r="J33"/>
  <c r="K33"/>
  <c r="O33"/>
  <c r="S33"/>
  <c r="V33"/>
  <c r="Y33"/>
  <c r="Z33"/>
  <c r="AE33"/>
  <c r="B34"/>
  <c r="L34" s="1"/>
  <c r="G34"/>
  <c r="H34" s="1"/>
  <c r="I34"/>
  <c r="J34"/>
  <c r="K34"/>
  <c r="M34"/>
  <c r="P34"/>
  <c r="S34"/>
  <c r="U34"/>
  <c r="Y34"/>
  <c r="Z34"/>
  <c r="AE34"/>
  <c r="AK34"/>
  <c r="B35"/>
  <c r="G35"/>
  <c r="H35" s="1"/>
  <c r="I35"/>
  <c r="J35"/>
  <c r="L35"/>
  <c r="M35"/>
  <c r="P35"/>
  <c r="Q35"/>
  <c r="T35"/>
  <c r="Y35"/>
  <c r="V35" s="1"/>
  <c r="Z35"/>
  <c r="AE35"/>
  <c r="AK35"/>
  <c r="B36"/>
  <c r="S36" s="1"/>
  <c r="G36"/>
  <c r="H36" s="1"/>
  <c r="I36"/>
  <c r="J36"/>
  <c r="K36"/>
  <c r="Q36"/>
  <c r="V36"/>
  <c r="Y36"/>
  <c r="Z36"/>
  <c r="B37"/>
  <c r="K37" s="1"/>
  <c r="G37"/>
  <c r="H37" s="1"/>
  <c r="I37"/>
  <c r="J37"/>
  <c r="L37"/>
  <c r="O37"/>
  <c r="S37"/>
  <c r="T37"/>
  <c r="Y37"/>
  <c r="U37" s="1"/>
  <c r="Z37"/>
  <c r="AE37"/>
  <c r="B38"/>
  <c r="G38"/>
  <c r="H38" s="1"/>
  <c r="I38"/>
  <c r="J38"/>
  <c r="K38"/>
  <c r="L38"/>
  <c r="M38"/>
  <c r="O38"/>
  <c r="P38"/>
  <c r="Q38"/>
  <c r="S38"/>
  <c r="T38"/>
  <c r="Y38"/>
  <c r="U38" s="1"/>
  <c r="Z38"/>
  <c r="AD38"/>
  <c r="AF38" s="1"/>
  <c r="AE38"/>
  <c r="AK38"/>
  <c r="B39"/>
  <c r="L39" s="1"/>
  <c r="G39"/>
  <c r="H39" s="1"/>
  <c r="I39"/>
  <c r="J39"/>
  <c r="M39"/>
  <c r="P39"/>
  <c r="R39"/>
  <c r="T39"/>
  <c r="U39"/>
  <c r="Y39"/>
  <c r="Z39"/>
  <c r="AE39"/>
  <c r="B40"/>
  <c r="O40" s="1"/>
  <c r="G40"/>
  <c r="H40" s="1"/>
  <c r="I40"/>
  <c r="J40"/>
  <c r="K40"/>
  <c r="V40"/>
  <c r="Y40"/>
  <c r="Z40"/>
  <c r="B41"/>
  <c r="L41" s="1"/>
  <c r="G41"/>
  <c r="H41" s="1"/>
  <c r="I41"/>
  <c r="J41"/>
  <c r="O41"/>
  <c r="S41"/>
  <c r="T41"/>
  <c r="Y41"/>
  <c r="Z41"/>
  <c r="B42"/>
  <c r="L42" s="1"/>
  <c r="G42"/>
  <c r="H42" s="1"/>
  <c r="I42"/>
  <c r="J42"/>
  <c r="K42"/>
  <c r="M42"/>
  <c r="P42"/>
  <c r="S42"/>
  <c r="U42"/>
  <c r="Y42"/>
  <c r="Z42"/>
  <c r="AE42"/>
  <c r="B43"/>
  <c r="M43" s="1"/>
  <c r="G43"/>
  <c r="H43"/>
  <c r="I43"/>
  <c r="J43"/>
  <c r="T43"/>
  <c r="Y43"/>
  <c r="U43" s="1"/>
  <c r="Z43"/>
  <c r="B44"/>
  <c r="M44" s="1"/>
  <c r="G44"/>
  <c r="H44" s="1"/>
  <c r="I44"/>
  <c r="J44"/>
  <c r="K44"/>
  <c r="O44"/>
  <c r="S44"/>
  <c r="Y44"/>
  <c r="Z44"/>
  <c r="B45"/>
  <c r="S45" s="1"/>
  <c r="G45"/>
  <c r="H45" s="1"/>
  <c r="I45"/>
  <c r="J45"/>
  <c r="O45"/>
  <c r="Y45"/>
  <c r="Z45"/>
  <c r="B46"/>
  <c r="K46" s="1"/>
  <c r="G46"/>
  <c r="H46"/>
  <c r="I46"/>
  <c r="J46"/>
  <c r="L46"/>
  <c r="O46"/>
  <c r="Q46"/>
  <c r="T46"/>
  <c r="Y46"/>
  <c r="Z46"/>
  <c r="AE46"/>
  <c r="AK46"/>
  <c r="B47"/>
  <c r="T47" s="1"/>
  <c r="G47"/>
  <c r="H47" s="1"/>
  <c r="I47"/>
  <c r="J47"/>
  <c r="P47"/>
  <c r="Y47"/>
  <c r="U47" s="1"/>
  <c r="Z47"/>
  <c r="B48"/>
  <c r="M48" s="1"/>
  <c r="G48"/>
  <c r="H48" s="1"/>
  <c r="I48"/>
  <c r="J48"/>
  <c r="K48"/>
  <c r="Q48"/>
  <c r="Y48"/>
  <c r="R48" s="1"/>
  <c r="Z48"/>
  <c r="B49"/>
  <c r="L49" s="1"/>
  <c r="G49"/>
  <c r="H49" s="1"/>
  <c r="I49"/>
  <c r="J49"/>
  <c r="K49"/>
  <c r="O49"/>
  <c r="S49"/>
  <c r="V49"/>
  <c r="Y49"/>
  <c r="Z49"/>
  <c r="AE49"/>
  <c r="B50"/>
  <c r="L50" s="1"/>
  <c r="G50"/>
  <c r="H50" s="1"/>
  <c r="I50"/>
  <c r="J50"/>
  <c r="K50"/>
  <c r="M50"/>
  <c r="P50"/>
  <c r="S50"/>
  <c r="U50"/>
  <c r="Y50"/>
  <c r="Z50"/>
  <c r="AE50"/>
  <c r="AK50"/>
  <c r="B51"/>
  <c r="G51"/>
  <c r="H51" s="1"/>
  <c r="I51"/>
  <c r="J51"/>
  <c r="L51"/>
  <c r="M51"/>
  <c r="P51"/>
  <c r="Q51"/>
  <c r="T51"/>
  <c r="Y51"/>
  <c r="V51" s="1"/>
  <c r="Z51"/>
  <c r="AE51"/>
  <c r="AK51"/>
  <c r="B52"/>
  <c r="S52" s="1"/>
  <c r="G52"/>
  <c r="H52" s="1"/>
  <c r="I52"/>
  <c r="J52"/>
  <c r="K52"/>
  <c r="Q52"/>
  <c r="V52"/>
  <c r="Y52"/>
  <c r="Z52"/>
  <c r="B53"/>
  <c r="K53" s="1"/>
  <c r="G53"/>
  <c r="H53" s="1"/>
  <c r="I53"/>
  <c r="J53"/>
  <c r="L53"/>
  <c r="O53"/>
  <c r="S53"/>
  <c r="T53"/>
  <c r="Y53"/>
  <c r="U53" s="1"/>
  <c r="Z53"/>
  <c r="AE53"/>
  <c r="B54"/>
  <c r="G54"/>
  <c r="H54" s="1"/>
  <c r="I54"/>
  <c r="J54"/>
  <c r="K54"/>
  <c r="L54"/>
  <c r="M54"/>
  <c r="O54"/>
  <c r="P54"/>
  <c r="Q54"/>
  <c r="S54"/>
  <c r="T54"/>
  <c r="Y54"/>
  <c r="U54" s="1"/>
  <c r="Z54"/>
  <c r="AD54"/>
  <c r="AF54" s="1"/>
  <c r="AJ54" s="1"/>
  <c r="AE54"/>
  <c r="AK54"/>
  <c r="B55"/>
  <c r="L55" s="1"/>
  <c r="G55"/>
  <c r="H55" s="1"/>
  <c r="I55"/>
  <c r="J55"/>
  <c r="Y55"/>
  <c r="U55" s="1"/>
  <c r="Z55"/>
  <c r="B56"/>
  <c r="L56" s="1"/>
  <c r="G56"/>
  <c r="H56" s="1"/>
  <c r="I56"/>
  <c r="J56"/>
  <c r="K56"/>
  <c r="M56"/>
  <c r="P56"/>
  <c r="S56"/>
  <c r="Y56"/>
  <c r="U56" s="1"/>
  <c r="Z56"/>
  <c r="AD56"/>
  <c r="AF56" s="1"/>
  <c r="AK56"/>
  <c r="B57"/>
  <c r="K57" s="1"/>
  <c r="G57"/>
  <c r="H57" s="1"/>
  <c r="I57"/>
  <c r="J57"/>
  <c r="L57"/>
  <c r="M57"/>
  <c r="P57"/>
  <c r="Q57"/>
  <c r="T57"/>
  <c r="Y57"/>
  <c r="V57" s="1"/>
  <c r="Z57"/>
  <c r="AE57"/>
  <c r="AK57"/>
  <c r="B58"/>
  <c r="K58" s="1"/>
  <c r="G58"/>
  <c r="H58" s="1"/>
  <c r="I58"/>
  <c r="J58"/>
  <c r="M58"/>
  <c r="R58"/>
  <c r="V58"/>
  <c r="Y58"/>
  <c r="U58" s="1"/>
  <c r="Z58"/>
  <c r="B59"/>
  <c r="L59" s="1"/>
  <c r="G59"/>
  <c r="H59" s="1"/>
  <c r="I59"/>
  <c r="J59"/>
  <c r="V59"/>
  <c r="Y59"/>
  <c r="U59" s="1"/>
  <c r="Z59"/>
  <c r="B60"/>
  <c r="G60"/>
  <c r="H60" s="1"/>
  <c r="I60"/>
  <c r="J60"/>
  <c r="K60"/>
  <c r="L60"/>
  <c r="M60"/>
  <c r="O60"/>
  <c r="P60"/>
  <c r="Q60"/>
  <c r="S60"/>
  <c r="T60"/>
  <c r="Y60"/>
  <c r="U60" s="1"/>
  <c r="Z60"/>
  <c r="AD60"/>
  <c r="AF60" s="1"/>
  <c r="AE60"/>
  <c r="AK60"/>
  <c r="B61"/>
  <c r="K61" s="1"/>
  <c r="G61"/>
  <c r="H61"/>
  <c r="I61"/>
  <c r="J61"/>
  <c r="M61"/>
  <c r="Q61"/>
  <c r="T61"/>
  <c r="V61"/>
  <c r="Y61"/>
  <c r="R61" s="1"/>
  <c r="Z61"/>
  <c r="AK61"/>
  <c r="B62"/>
  <c r="L62" s="1"/>
  <c r="G62"/>
  <c r="H62" s="1"/>
  <c r="I62"/>
  <c r="J62"/>
  <c r="M62"/>
  <c r="Q62"/>
  <c r="Y62"/>
  <c r="R62" s="1"/>
  <c r="Z62"/>
  <c r="B63"/>
  <c r="AE63" s="1"/>
  <c r="G63"/>
  <c r="H63" s="1"/>
  <c r="I63"/>
  <c r="J63"/>
  <c r="Y63"/>
  <c r="U63" s="1"/>
  <c r="Z63"/>
  <c r="B64"/>
  <c r="L64" s="1"/>
  <c r="G64"/>
  <c r="H64" s="1"/>
  <c r="I64"/>
  <c r="J64"/>
  <c r="K64"/>
  <c r="M64"/>
  <c r="P64"/>
  <c r="S64"/>
  <c r="Y64"/>
  <c r="U64" s="1"/>
  <c r="Z64"/>
  <c r="AD64"/>
  <c r="AF64" s="1"/>
  <c r="AK64"/>
  <c r="D65"/>
  <c r="G65"/>
  <c r="N6" l="1"/>
  <c r="AA6"/>
  <c r="AC6" s="1"/>
  <c r="AA7"/>
  <c r="AC7" s="1"/>
  <c r="N7"/>
  <c r="AA23"/>
  <c r="AC23" s="1"/>
  <c r="U62"/>
  <c r="R57"/>
  <c r="R55"/>
  <c r="U51"/>
  <c r="R51"/>
  <c r="U48"/>
  <c r="U35"/>
  <c r="R35"/>
  <c r="U32"/>
  <c r="U23"/>
  <c r="R16"/>
  <c r="U15"/>
  <c r="R8"/>
  <c r="R63"/>
  <c r="U57"/>
  <c r="AE64"/>
  <c r="T64"/>
  <c r="Q64"/>
  <c r="O64"/>
  <c r="V63"/>
  <c r="V62"/>
  <c r="AE61"/>
  <c r="U61"/>
  <c r="P61"/>
  <c r="L61"/>
  <c r="R59"/>
  <c r="Q58"/>
  <c r="AE56"/>
  <c r="T56"/>
  <c r="Q56"/>
  <c r="O56"/>
  <c r="V55"/>
  <c r="R52"/>
  <c r="U52"/>
  <c r="O52"/>
  <c r="AD50"/>
  <c r="AF50" s="1"/>
  <c r="AI50" s="1"/>
  <c r="T50"/>
  <c r="Q50"/>
  <c r="O50"/>
  <c r="AK49"/>
  <c r="AD49"/>
  <c r="AF49" s="1"/>
  <c r="AI49" s="1"/>
  <c r="U49"/>
  <c r="T49"/>
  <c r="P49"/>
  <c r="V48"/>
  <c r="S48"/>
  <c r="O48"/>
  <c r="AD46"/>
  <c r="AF46" s="1"/>
  <c r="AI46" s="1"/>
  <c r="U46"/>
  <c r="S46"/>
  <c r="P46"/>
  <c r="M46"/>
  <c r="T45"/>
  <c r="AD44"/>
  <c r="AF44" s="1"/>
  <c r="U44"/>
  <c r="Q44"/>
  <c r="P43"/>
  <c r="AK42"/>
  <c r="AD42"/>
  <c r="AF42" s="1"/>
  <c r="T42"/>
  <c r="Q42"/>
  <c r="O42"/>
  <c r="R40"/>
  <c r="Q40"/>
  <c r="R36"/>
  <c r="U36"/>
  <c r="O36"/>
  <c r="AD34"/>
  <c r="AF34" s="1"/>
  <c r="AI34" s="1"/>
  <c r="T34"/>
  <c r="Q34"/>
  <c r="O34"/>
  <c r="AK33"/>
  <c r="AD33"/>
  <c r="AF33" s="1"/>
  <c r="AI33" s="1"/>
  <c r="U33"/>
  <c r="T33"/>
  <c r="P33"/>
  <c r="V32"/>
  <c r="S32"/>
  <c r="O32"/>
  <c r="V31"/>
  <c r="AE29"/>
  <c r="T29"/>
  <c r="P29"/>
  <c r="L29"/>
  <c r="AE25"/>
  <c r="T25"/>
  <c r="P25"/>
  <c r="L25"/>
  <c r="R24"/>
  <c r="V23"/>
  <c r="M23"/>
  <c r="AK22"/>
  <c r="AE22"/>
  <c r="AJ22" s="1"/>
  <c r="U22"/>
  <c r="S22"/>
  <c r="P22"/>
  <c r="M22"/>
  <c r="R20"/>
  <c r="AJ18"/>
  <c r="AE17"/>
  <c r="T17"/>
  <c r="P17"/>
  <c r="L17"/>
  <c r="V16"/>
  <c r="N24"/>
  <c r="V15"/>
  <c r="M15"/>
  <c r="AK14"/>
  <c r="AE14"/>
  <c r="AJ14" s="1"/>
  <c r="U14"/>
  <c r="S14"/>
  <c r="P14"/>
  <c r="M14"/>
  <c r="R12"/>
  <c r="AJ10"/>
  <c r="AE9"/>
  <c r="T9"/>
  <c r="P9"/>
  <c r="L9"/>
  <c r="V8"/>
  <c r="Q7"/>
  <c r="M7"/>
  <c r="AJ56"/>
  <c r="AI56"/>
  <c r="AA27"/>
  <c r="AC27" s="1"/>
  <c r="AJ60"/>
  <c r="AI60"/>
  <c r="AA31"/>
  <c r="AC31" s="1"/>
  <c r="N33"/>
  <c r="N35"/>
  <c r="AA39"/>
  <c r="AC39" s="1"/>
  <c r="N40"/>
  <c r="AA44"/>
  <c r="AC44" s="1"/>
  <c r="AA46"/>
  <c r="AC46" s="1"/>
  <c r="N49"/>
  <c r="N51"/>
  <c r="AA56"/>
  <c r="AC56" s="1"/>
  <c r="N57"/>
  <c r="AA60"/>
  <c r="AC60" s="1"/>
  <c r="N61"/>
  <c r="AA26"/>
  <c r="AC26" s="1"/>
  <c r="AA32"/>
  <c r="AC32" s="1"/>
  <c r="AA34"/>
  <c r="AC34" s="1"/>
  <c r="N37"/>
  <c r="N39"/>
  <c r="AA43"/>
  <c r="AC43" s="1"/>
  <c r="N44"/>
  <c r="AA48"/>
  <c r="AC48" s="1"/>
  <c r="AA50"/>
  <c r="AC50" s="1"/>
  <c r="N53"/>
  <c r="AA57"/>
  <c r="AC57" s="1"/>
  <c r="N58"/>
  <c r="AA61"/>
  <c r="AC61" s="1"/>
  <c r="N62"/>
  <c r="H65"/>
  <c r="N27"/>
  <c r="N28"/>
  <c r="AA30"/>
  <c r="AC30" s="1"/>
  <c r="N32"/>
  <c r="AA36"/>
  <c r="AC36" s="1"/>
  <c r="AA38"/>
  <c r="AC38" s="1"/>
  <c r="N41"/>
  <c r="N43"/>
  <c r="AA47"/>
  <c r="AC47" s="1"/>
  <c r="N48"/>
  <c r="AA52"/>
  <c r="AC52" s="1"/>
  <c r="AA54"/>
  <c r="AC54" s="1"/>
  <c r="N55"/>
  <c r="AA58"/>
  <c r="AC58" s="1"/>
  <c r="N59"/>
  <c r="AA62"/>
  <c r="AC62" s="1"/>
  <c r="N63"/>
  <c r="N31"/>
  <c r="AA35"/>
  <c r="AC35" s="1"/>
  <c r="N36"/>
  <c r="AA40"/>
  <c r="AC40" s="1"/>
  <c r="AA42"/>
  <c r="AC42" s="1"/>
  <c r="N45"/>
  <c r="N47"/>
  <c r="AA51"/>
  <c r="AC51" s="1"/>
  <c r="N52"/>
  <c r="AA55"/>
  <c r="AC55" s="1"/>
  <c r="N56"/>
  <c r="AA59"/>
  <c r="AC59" s="1"/>
  <c r="N60"/>
  <c r="AA63"/>
  <c r="AC63" s="1"/>
  <c r="N64"/>
  <c r="AA64"/>
  <c r="AC64" s="1"/>
  <c r="AI64"/>
  <c r="AJ64"/>
  <c r="AI38"/>
  <c r="AJ38"/>
  <c r="AI44"/>
  <c r="AI42"/>
  <c r="AJ42"/>
  <c r="K51"/>
  <c r="O51"/>
  <c r="S51"/>
  <c r="AD51"/>
  <c r="AF51" s="1"/>
  <c r="R50"/>
  <c r="V50"/>
  <c r="M49"/>
  <c r="Q49"/>
  <c r="L44"/>
  <c r="P44"/>
  <c r="T44"/>
  <c r="AE44"/>
  <c r="AJ44" s="1"/>
  <c r="AK44"/>
  <c r="K35"/>
  <c r="O35"/>
  <c r="S35"/>
  <c r="AD35"/>
  <c r="AF35" s="1"/>
  <c r="R34"/>
  <c r="V34"/>
  <c r="M33"/>
  <c r="Q33"/>
  <c r="AJ30"/>
  <c r="AI30"/>
  <c r="M28"/>
  <c r="Q28"/>
  <c r="L28"/>
  <c r="P28"/>
  <c r="T28"/>
  <c r="AE28"/>
  <c r="AJ28" s="1"/>
  <c r="AK28"/>
  <c r="R25"/>
  <c r="V25"/>
  <c r="U25"/>
  <c r="M24"/>
  <c r="Q24"/>
  <c r="L24"/>
  <c r="P24"/>
  <c r="T24"/>
  <c r="AE24"/>
  <c r="AK24"/>
  <c r="K24"/>
  <c r="O24"/>
  <c r="S24"/>
  <c r="AJ17"/>
  <c r="AI17"/>
  <c r="S63"/>
  <c r="O63"/>
  <c r="AK63"/>
  <c r="T63"/>
  <c r="P63"/>
  <c r="L63"/>
  <c r="AD62"/>
  <c r="AF62" s="1"/>
  <c r="S62"/>
  <c r="O62"/>
  <c r="K62"/>
  <c r="V64"/>
  <c r="R64"/>
  <c r="Q63"/>
  <c r="M63"/>
  <c r="AK62"/>
  <c r="AE62"/>
  <c r="T62"/>
  <c r="P62"/>
  <c r="AD61"/>
  <c r="AF61" s="1"/>
  <c r="S61"/>
  <c r="O61"/>
  <c r="V60"/>
  <c r="R60"/>
  <c r="Q59"/>
  <c r="M59"/>
  <c r="AK58"/>
  <c r="AE58"/>
  <c r="T58"/>
  <c r="P58"/>
  <c r="L58"/>
  <c r="AD57"/>
  <c r="AF57" s="1"/>
  <c r="S57"/>
  <c r="O57"/>
  <c r="V56"/>
  <c r="R56"/>
  <c r="Q55"/>
  <c r="M55"/>
  <c r="AK53"/>
  <c r="AD53"/>
  <c r="AF53" s="1"/>
  <c r="V53"/>
  <c r="P53"/>
  <c r="AJ49"/>
  <c r="AD48"/>
  <c r="AF48" s="1"/>
  <c r="V44"/>
  <c r="AE43"/>
  <c r="R43"/>
  <c r="AE41"/>
  <c r="U41"/>
  <c r="R41"/>
  <c r="U40"/>
  <c r="AK39"/>
  <c r="V39"/>
  <c r="Q39"/>
  <c r="AK37"/>
  <c r="AD37"/>
  <c r="AF37" s="1"/>
  <c r="V37"/>
  <c r="P37"/>
  <c r="AJ33"/>
  <c r="AD32"/>
  <c r="AF32" s="1"/>
  <c r="U27"/>
  <c r="AJ25"/>
  <c r="AJ24"/>
  <c r="K47"/>
  <c r="O47"/>
  <c r="S47"/>
  <c r="AD47"/>
  <c r="AF47" s="1"/>
  <c r="R46"/>
  <c r="V46"/>
  <c r="M45"/>
  <c r="Q45"/>
  <c r="L40"/>
  <c r="P40"/>
  <c r="T40"/>
  <c r="AE40"/>
  <c r="AK40"/>
  <c r="AJ26"/>
  <c r="AI26"/>
  <c r="AJ13"/>
  <c r="AI13"/>
  <c r="R53"/>
  <c r="R44"/>
  <c r="R37"/>
  <c r="L52"/>
  <c r="P52"/>
  <c r="T52"/>
  <c r="AE52"/>
  <c r="AK52"/>
  <c r="K43"/>
  <c r="O43"/>
  <c r="S43"/>
  <c r="AD43"/>
  <c r="AF43" s="1"/>
  <c r="R42"/>
  <c r="V42"/>
  <c r="M41"/>
  <c r="Q41"/>
  <c r="L36"/>
  <c r="P36"/>
  <c r="T36"/>
  <c r="AE36"/>
  <c r="AK36"/>
  <c r="L31"/>
  <c r="P31"/>
  <c r="T31"/>
  <c r="AE31"/>
  <c r="AK31"/>
  <c r="K31"/>
  <c r="O31"/>
  <c r="S31"/>
  <c r="AD31"/>
  <c r="AF31" s="1"/>
  <c r="AJ9"/>
  <c r="AI9"/>
  <c r="AD63"/>
  <c r="AF63" s="1"/>
  <c r="K63"/>
  <c r="AD59"/>
  <c r="AF59" s="1"/>
  <c r="S59"/>
  <c r="O59"/>
  <c r="K59"/>
  <c r="AD55"/>
  <c r="AF55" s="1"/>
  <c r="S55"/>
  <c r="O55"/>
  <c r="K55"/>
  <c r="AI54"/>
  <c r="AJ50"/>
  <c r="R49"/>
  <c r="AK47"/>
  <c r="V47"/>
  <c r="Q47"/>
  <c r="L47"/>
  <c r="AK45"/>
  <c r="AD45"/>
  <c r="AF45" s="1"/>
  <c r="V45"/>
  <c r="P45"/>
  <c r="K45"/>
  <c r="AD40"/>
  <c r="AF40" s="1"/>
  <c r="M40"/>
  <c r="AJ34"/>
  <c r="R33"/>
  <c r="AI28"/>
  <c r="R54"/>
  <c r="V54"/>
  <c r="M53"/>
  <c r="Q53"/>
  <c r="L48"/>
  <c r="P48"/>
  <c r="T48"/>
  <c r="AE48"/>
  <c r="AK48"/>
  <c r="K39"/>
  <c r="O39"/>
  <c r="S39"/>
  <c r="AD39"/>
  <c r="AF39" s="1"/>
  <c r="R38"/>
  <c r="V38"/>
  <c r="M37"/>
  <c r="Q37"/>
  <c r="L32"/>
  <c r="P32"/>
  <c r="T32"/>
  <c r="AE32"/>
  <c r="AK32"/>
  <c r="R29"/>
  <c r="V29"/>
  <c r="U29"/>
  <c r="L27"/>
  <c r="P27"/>
  <c r="T27"/>
  <c r="AE27"/>
  <c r="AK27"/>
  <c r="K27"/>
  <c r="O27"/>
  <c r="S27"/>
  <c r="AD27"/>
  <c r="AF27" s="1"/>
  <c r="AJ21"/>
  <c r="AI21"/>
  <c r="N8"/>
  <c r="AA11"/>
  <c r="AC11" s="1"/>
  <c r="N12"/>
  <c r="AA15"/>
  <c r="AC15" s="1"/>
  <c r="N16"/>
  <c r="AA19"/>
  <c r="AC19" s="1"/>
  <c r="N20"/>
  <c r="AA8"/>
  <c r="AC8" s="1"/>
  <c r="N9"/>
  <c r="AA12"/>
  <c r="AC12" s="1"/>
  <c r="N13"/>
  <c r="AA16"/>
  <c r="AC16" s="1"/>
  <c r="N17"/>
  <c r="AA20"/>
  <c r="AC20" s="1"/>
  <c r="N21"/>
  <c r="AA24"/>
  <c r="AC24" s="1"/>
  <c r="N25"/>
  <c r="AA28"/>
  <c r="AC28" s="1"/>
  <c r="N29"/>
  <c r="AA9"/>
  <c r="AC9" s="1"/>
  <c r="N10"/>
  <c r="AA13"/>
  <c r="AC13" s="1"/>
  <c r="N14"/>
  <c r="AA17"/>
  <c r="AC17" s="1"/>
  <c r="N18"/>
  <c r="AA21"/>
  <c r="AC21" s="1"/>
  <c r="N22"/>
  <c r="AA25"/>
  <c r="AC25" s="1"/>
  <c r="N26"/>
  <c r="AA29"/>
  <c r="AC29" s="1"/>
  <c r="N30"/>
  <c r="AA33"/>
  <c r="AC33" s="1"/>
  <c r="N34"/>
  <c r="AA37"/>
  <c r="AC37" s="1"/>
  <c r="N38"/>
  <c r="AA41"/>
  <c r="AC41" s="1"/>
  <c r="N42"/>
  <c r="AA45"/>
  <c r="AC45" s="1"/>
  <c r="N46"/>
  <c r="AA49"/>
  <c r="AC49" s="1"/>
  <c r="N50"/>
  <c r="AA53"/>
  <c r="AC53" s="1"/>
  <c r="N54"/>
  <c r="AA10"/>
  <c r="AC10" s="1"/>
  <c r="N11"/>
  <c r="AA14"/>
  <c r="AC14" s="1"/>
  <c r="N15"/>
  <c r="AA18"/>
  <c r="AC18" s="1"/>
  <c r="N19"/>
  <c r="AA22"/>
  <c r="AC22" s="1"/>
  <c r="N23"/>
  <c r="AK59"/>
  <c r="AE59"/>
  <c r="T59"/>
  <c r="P59"/>
  <c r="AD58"/>
  <c r="AF58" s="1"/>
  <c r="S58"/>
  <c r="O58"/>
  <c r="AK55"/>
  <c r="AE55"/>
  <c r="T55"/>
  <c r="P55"/>
  <c r="AD52"/>
  <c r="AF52" s="1"/>
  <c r="M52"/>
  <c r="AE47"/>
  <c r="R47"/>
  <c r="M47"/>
  <c r="AJ46"/>
  <c r="AE45"/>
  <c r="U45"/>
  <c r="R45"/>
  <c r="L45"/>
  <c r="AK43"/>
  <c r="V43"/>
  <c r="Q43"/>
  <c r="L43"/>
  <c r="AK41"/>
  <c r="AD41"/>
  <c r="AF41" s="1"/>
  <c r="V41"/>
  <c r="P41"/>
  <c r="K41"/>
  <c r="S40"/>
  <c r="AD36"/>
  <c r="AF36" s="1"/>
  <c r="M36"/>
  <c r="U31"/>
  <c r="M31"/>
  <c r="AJ29"/>
  <c r="R28"/>
  <c r="AD20"/>
  <c r="AF20" s="1"/>
  <c r="S20"/>
  <c r="O20"/>
  <c r="K20"/>
  <c r="AD16"/>
  <c r="AF16" s="1"/>
  <c r="S16"/>
  <c r="O16"/>
  <c r="K16"/>
  <c r="AD12"/>
  <c r="AF12" s="1"/>
  <c r="S12"/>
  <c r="O12"/>
  <c r="K12"/>
  <c r="AD8"/>
  <c r="AF8" s="1"/>
  <c r="S8"/>
  <c r="O8"/>
  <c r="K8"/>
  <c r="V30"/>
  <c r="Q29"/>
  <c r="V26"/>
  <c r="Q25"/>
  <c r="AD23"/>
  <c r="AF23" s="1"/>
  <c r="S23"/>
  <c r="O23"/>
  <c r="K23"/>
  <c r="AI22"/>
  <c r="V22"/>
  <c r="U21"/>
  <c r="Q21"/>
  <c r="AK20"/>
  <c r="AE20"/>
  <c r="T20"/>
  <c r="P20"/>
  <c r="L20"/>
  <c r="AD19"/>
  <c r="AF19" s="1"/>
  <c r="S19"/>
  <c r="O19"/>
  <c r="K19"/>
  <c r="AI18"/>
  <c r="V18"/>
  <c r="U17"/>
  <c r="Q17"/>
  <c r="AK16"/>
  <c r="AE16"/>
  <c r="T16"/>
  <c r="P16"/>
  <c r="L16"/>
  <c r="AD15"/>
  <c r="AF15" s="1"/>
  <c r="S15"/>
  <c r="O15"/>
  <c r="K15"/>
  <c r="AI14"/>
  <c r="V14"/>
  <c r="U13"/>
  <c r="Q13"/>
  <c r="AK12"/>
  <c r="AE12"/>
  <c r="T12"/>
  <c r="P12"/>
  <c r="L12"/>
  <c r="AD11"/>
  <c r="AF11" s="1"/>
  <c r="S11"/>
  <c r="O11"/>
  <c r="K11"/>
  <c r="AI10"/>
  <c r="V10"/>
  <c r="U9"/>
  <c r="Q9"/>
  <c r="AK8"/>
  <c r="AE8"/>
  <c r="T8"/>
  <c r="P8"/>
  <c r="L8"/>
  <c r="AD7"/>
  <c r="AF7" s="1"/>
  <c r="S7"/>
  <c r="O7"/>
  <c r="K7"/>
  <c r="AI6"/>
  <c r="U6"/>
  <c r="Q6"/>
  <c r="AK23"/>
  <c r="AE23"/>
  <c r="T23"/>
  <c r="P23"/>
  <c r="V21"/>
  <c r="Q20"/>
  <c r="AK19"/>
  <c r="AE19"/>
  <c r="T19"/>
  <c r="P19"/>
  <c r="V17"/>
  <c r="Q16"/>
  <c r="AK15"/>
  <c r="AE15"/>
  <c r="T15"/>
  <c r="P15"/>
  <c r="V13"/>
  <c r="Q12"/>
  <c r="AK11"/>
  <c r="AE11"/>
  <c r="T11"/>
  <c r="P11"/>
  <c r="V9"/>
  <c r="Q8"/>
  <c r="AK7"/>
  <c r="AE7"/>
  <c r="T7"/>
  <c r="P7"/>
  <c r="AJ15" l="1"/>
  <c r="AI15"/>
  <c r="AJ36"/>
  <c r="AI36"/>
  <c r="AJ52"/>
  <c r="AI52"/>
  <c r="AJ31"/>
  <c r="AI31"/>
  <c r="P65"/>
  <c r="E65"/>
  <c r="Q65"/>
  <c r="AJ11"/>
  <c r="AI11"/>
  <c r="AJ58"/>
  <c r="AI58"/>
  <c r="AJ40"/>
  <c r="AI40"/>
  <c r="AJ45"/>
  <c r="AI45"/>
  <c r="AJ55"/>
  <c r="AI55"/>
  <c r="AJ59"/>
  <c r="AI59"/>
  <c r="AJ47"/>
  <c r="AI47"/>
  <c r="AJ7"/>
  <c r="AI7"/>
  <c r="AJ23"/>
  <c r="AI23"/>
  <c r="AI8"/>
  <c r="AJ8"/>
  <c r="AI12"/>
  <c r="AJ12"/>
  <c r="AI16"/>
  <c r="AJ16"/>
  <c r="AI20"/>
  <c r="AJ20"/>
  <c r="AJ39"/>
  <c r="AI39"/>
  <c r="AJ43"/>
  <c r="AI43"/>
  <c r="AJ32"/>
  <c r="AI32"/>
  <c r="AJ37"/>
  <c r="AI37"/>
  <c r="AJ48"/>
  <c r="AI48"/>
  <c r="AJ53"/>
  <c r="AI53"/>
  <c r="AI57"/>
  <c r="AJ57"/>
  <c r="AJ61"/>
  <c r="AI61"/>
  <c r="AJ62"/>
  <c r="AI62"/>
  <c r="AJ51"/>
  <c r="AI51"/>
  <c r="AJ19"/>
  <c r="AI19"/>
  <c r="AJ41"/>
  <c r="AI41"/>
  <c r="AJ27"/>
  <c r="AI27"/>
  <c r="AI63"/>
  <c r="AJ63"/>
  <c r="AJ35"/>
  <c r="AI35"/>
  <c r="AC3" i="16" l="1"/>
  <c r="AD3"/>
  <c r="AE3" s="1"/>
  <c r="AF3" s="1"/>
  <c r="J3"/>
  <c r="K3"/>
  <c r="L3" s="1"/>
  <c r="M3" s="1"/>
  <c r="S3"/>
  <c r="F3"/>
  <c r="F5"/>
  <c r="F2"/>
  <c r="F4"/>
  <c r="AC16"/>
  <c r="D10"/>
  <c r="E13" i="18"/>
  <c r="E14" s="1"/>
  <c r="D28"/>
  <c r="E28" s="1"/>
  <c r="E29" s="1"/>
  <c r="AH3" i="16" l="1"/>
  <c r="P37" i="18"/>
  <c r="P36"/>
  <c r="P35"/>
  <c r="P34"/>
  <c r="P33"/>
  <c r="P32"/>
  <c r="P31"/>
  <c r="P30"/>
  <c r="P29"/>
  <c r="P28"/>
  <c r="P27"/>
  <c r="P26"/>
  <c r="P25"/>
  <c r="F25"/>
  <c r="H25" s="1"/>
  <c r="P24"/>
  <c r="P23"/>
  <c r="P22"/>
  <c r="P21"/>
  <c r="P20"/>
  <c r="P19"/>
  <c r="P17"/>
  <c r="P16"/>
  <c r="P15"/>
  <c r="P14"/>
  <c r="P13"/>
  <c r="P12"/>
  <c r="P11"/>
  <c r="F11"/>
  <c r="P10"/>
  <c r="P9"/>
  <c r="P8"/>
  <c r="P5"/>
  <c r="G11" l="1"/>
  <c r="G25"/>
  <c r="H11"/>
  <c r="BF9" i="16"/>
  <c r="AD4"/>
  <c r="AC4"/>
  <c r="S4"/>
  <c r="K4"/>
  <c r="J4"/>
  <c r="AD12"/>
  <c r="L4" l="1"/>
  <c r="M4" s="1"/>
  <c r="AE4"/>
  <c r="AF4" s="1"/>
  <c r="AH4" l="1"/>
  <c r="D14"/>
  <c r="D13"/>
  <c r="D12"/>
  <c r="D11"/>
  <c r="F69"/>
  <c r="AW68"/>
  <c r="AD68"/>
  <c r="AC68"/>
  <c r="K68"/>
  <c r="J68"/>
  <c r="D68"/>
  <c r="BL68" s="1"/>
  <c r="AW67"/>
  <c r="AD67"/>
  <c r="AC67"/>
  <c r="K67"/>
  <c r="J67"/>
  <c r="L67" s="1"/>
  <c r="M67" s="1"/>
  <c r="D67"/>
  <c r="BU67" s="1"/>
  <c r="BW67" s="1"/>
  <c r="AW66"/>
  <c r="AD66"/>
  <c r="AE66" s="1"/>
  <c r="AF66" s="1"/>
  <c r="AC66"/>
  <c r="K66"/>
  <c r="J66"/>
  <c r="D66"/>
  <c r="BL66" s="1"/>
  <c r="AW65"/>
  <c r="AD65"/>
  <c r="AC65"/>
  <c r="K65"/>
  <c r="J65"/>
  <c r="D65"/>
  <c r="BU65" s="1"/>
  <c r="BW65" s="1"/>
  <c r="AW64"/>
  <c r="AD64"/>
  <c r="AE64" s="1"/>
  <c r="AF64" s="1"/>
  <c r="AC64"/>
  <c r="K64"/>
  <c r="J64"/>
  <c r="D64"/>
  <c r="BL64" s="1"/>
  <c r="AW63"/>
  <c r="AD63"/>
  <c r="AC63"/>
  <c r="AE63" s="1"/>
  <c r="AF63" s="1"/>
  <c r="K63"/>
  <c r="J63"/>
  <c r="D63"/>
  <c r="BU63" s="1"/>
  <c r="BW63" s="1"/>
  <c r="AW62"/>
  <c r="AD62"/>
  <c r="AC62"/>
  <c r="AE62" s="1"/>
  <c r="AF62" s="1"/>
  <c r="K62"/>
  <c r="J62"/>
  <c r="D62"/>
  <c r="BL62" s="1"/>
  <c r="BL61"/>
  <c r="BH61" s="1"/>
  <c r="BB61"/>
  <c r="AW61"/>
  <c r="AU61"/>
  <c r="AD61"/>
  <c r="AC61"/>
  <c r="AE61" s="1"/>
  <c r="AF61" s="1"/>
  <c r="K61"/>
  <c r="J61"/>
  <c r="D61"/>
  <c r="BU61" s="1"/>
  <c r="BW61" s="1"/>
  <c r="AW60"/>
  <c r="AD60"/>
  <c r="AC60"/>
  <c r="AE60" s="1"/>
  <c r="AF60" s="1"/>
  <c r="K60"/>
  <c r="J60"/>
  <c r="D60"/>
  <c r="BL60" s="1"/>
  <c r="AW59"/>
  <c r="AD59"/>
  <c r="AC59"/>
  <c r="K59"/>
  <c r="J59"/>
  <c r="D59"/>
  <c r="BU59" s="1"/>
  <c r="BW59" s="1"/>
  <c r="AW58"/>
  <c r="AD58"/>
  <c r="AC58"/>
  <c r="K58"/>
  <c r="J58"/>
  <c r="D58"/>
  <c r="BU58" s="1"/>
  <c r="BW58" s="1"/>
  <c r="AW57"/>
  <c r="AD57"/>
  <c r="AC57"/>
  <c r="K57"/>
  <c r="L57" s="1"/>
  <c r="M57" s="1"/>
  <c r="J57"/>
  <c r="D57"/>
  <c r="BU57" s="1"/>
  <c r="BW57" s="1"/>
  <c r="AW56"/>
  <c r="AD56"/>
  <c r="AC56"/>
  <c r="K56"/>
  <c r="J56"/>
  <c r="L56" s="1"/>
  <c r="M56" s="1"/>
  <c r="D56"/>
  <c r="BU56" s="1"/>
  <c r="BW56" s="1"/>
  <c r="AW55"/>
  <c r="AD55"/>
  <c r="AC55"/>
  <c r="K55"/>
  <c r="J55"/>
  <c r="D55"/>
  <c r="BU55" s="1"/>
  <c r="BW55" s="1"/>
  <c r="CI55" s="1"/>
  <c r="AW54"/>
  <c r="AD54"/>
  <c r="AC54"/>
  <c r="AE54" s="1"/>
  <c r="AF54" s="1"/>
  <c r="K54"/>
  <c r="J54"/>
  <c r="D54"/>
  <c r="BU54" s="1"/>
  <c r="BW54" s="1"/>
  <c r="BL53"/>
  <c r="BB53"/>
  <c r="AW53"/>
  <c r="AU53"/>
  <c r="AD53"/>
  <c r="AC53"/>
  <c r="AE53" s="1"/>
  <c r="AF53" s="1"/>
  <c r="K53"/>
  <c r="J53"/>
  <c r="D53"/>
  <c r="BU53" s="1"/>
  <c r="BW53" s="1"/>
  <c r="CI53" s="1"/>
  <c r="AW52"/>
  <c r="AD52"/>
  <c r="AE52" s="1"/>
  <c r="AF52" s="1"/>
  <c r="AC52"/>
  <c r="K52"/>
  <c r="J52"/>
  <c r="D52"/>
  <c r="BU52" s="1"/>
  <c r="BW52" s="1"/>
  <c r="AW51"/>
  <c r="AD51"/>
  <c r="AC51"/>
  <c r="K51"/>
  <c r="J51"/>
  <c r="D51"/>
  <c r="BU51" s="1"/>
  <c r="BW51" s="1"/>
  <c r="CI51" s="1"/>
  <c r="AW50"/>
  <c r="AD50"/>
  <c r="AC50"/>
  <c r="K50"/>
  <c r="J50"/>
  <c r="D50"/>
  <c r="BU50" s="1"/>
  <c r="BW50" s="1"/>
  <c r="AW49"/>
  <c r="AD49"/>
  <c r="AC49"/>
  <c r="K49"/>
  <c r="J49"/>
  <c r="L49" s="1"/>
  <c r="M49" s="1"/>
  <c r="D49"/>
  <c r="BL49" s="1"/>
  <c r="AW48"/>
  <c r="AD48"/>
  <c r="AC48"/>
  <c r="AE48" s="1"/>
  <c r="AF48" s="1"/>
  <c r="K48"/>
  <c r="J48"/>
  <c r="D48"/>
  <c r="BD48" s="1"/>
  <c r="AY47"/>
  <c r="AW47"/>
  <c r="AT47"/>
  <c r="AD47"/>
  <c r="AC47"/>
  <c r="AE47" s="1"/>
  <c r="AF47" s="1"/>
  <c r="K47"/>
  <c r="J47"/>
  <c r="D47"/>
  <c r="BL47" s="1"/>
  <c r="BH47" s="1"/>
  <c r="AW46"/>
  <c r="AD46"/>
  <c r="AC46"/>
  <c r="K46"/>
  <c r="J46"/>
  <c r="D46"/>
  <c r="BV46" s="1"/>
  <c r="AW45"/>
  <c r="AD45"/>
  <c r="AC45"/>
  <c r="AE45" s="1"/>
  <c r="AF45" s="1"/>
  <c r="K45"/>
  <c r="J45"/>
  <c r="L45" s="1"/>
  <c r="M45" s="1"/>
  <c r="D45"/>
  <c r="BU45" s="1"/>
  <c r="BW45" s="1"/>
  <c r="BV44"/>
  <c r="AW44"/>
  <c r="AR44"/>
  <c r="AD44"/>
  <c r="AC44"/>
  <c r="AE44" s="1"/>
  <c r="AF44" s="1"/>
  <c r="K44"/>
  <c r="J44"/>
  <c r="D44"/>
  <c r="BD44" s="1"/>
  <c r="AW43"/>
  <c r="AD43"/>
  <c r="AC43"/>
  <c r="K43"/>
  <c r="J43"/>
  <c r="D43"/>
  <c r="BU43" s="1"/>
  <c r="BW43" s="1"/>
  <c r="AW42"/>
  <c r="AD42"/>
  <c r="AC42"/>
  <c r="K42"/>
  <c r="J42"/>
  <c r="D42"/>
  <c r="BV42" s="1"/>
  <c r="AW41"/>
  <c r="AD41"/>
  <c r="AC41"/>
  <c r="K41"/>
  <c r="L41" s="1"/>
  <c r="M41" s="1"/>
  <c r="J41"/>
  <c r="D41"/>
  <c r="BF41" s="1"/>
  <c r="BC40"/>
  <c r="AW40"/>
  <c r="AU40"/>
  <c r="AD40"/>
  <c r="AC40"/>
  <c r="K40"/>
  <c r="J40"/>
  <c r="L40" s="1"/>
  <c r="M40" s="1"/>
  <c r="D40"/>
  <c r="BG40" s="1"/>
  <c r="AW39"/>
  <c r="AD39"/>
  <c r="AC39"/>
  <c r="K39"/>
  <c r="J39"/>
  <c r="D39"/>
  <c r="BU39" s="1"/>
  <c r="BW39" s="1"/>
  <c r="BL38"/>
  <c r="BB38"/>
  <c r="AW38"/>
  <c r="AR38"/>
  <c r="AD38"/>
  <c r="AC38"/>
  <c r="K38"/>
  <c r="J38"/>
  <c r="D38"/>
  <c r="BG38" s="1"/>
  <c r="AW37"/>
  <c r="AD37"/>
  <c r="AC37"/>
  <c r="K37"/>
  <c r="J37"/>
  <c r="D37"/>
  <c r="BV37" s="1"/>
  <c r="AW36"/>
  <c r="AD36"/>
  <c r="AC36"/>
  <c r="K36"/>
  <c r="J36"/>
  <c r="L36" s="1"/>
  <c r="M36" s="1"/>
  <c r="D36"/>
  <c r="BC36" s="1"/>
  <c r="AW35"/>
  <c r="AD35"/>
  <c r="AC35"/>
  <c r="AE35" s="1"/>
  <c r="AF35" s="1"/>
  <c r="K35"/>
  <c r="J35"/>
  <c r="D35"/>
  <c r="BV35" s="1"/>
  <c r="AW34"/>
  <c r="AD34"/>
  <c r="AC34"/>
  <c r="AE34" s="1"/>
  <c r="AF34" s="1"/>
  <c r="K34"/>
  <c r="J34"/>
  <c r="L34" s="1"/>
  <c r="M34" s="1"/>
  <c r="D34"/>
  <c r="BL34" s="1"/>
  <c r="AW33"/>
  <c r="AD33"/>
  <c r="AC33"/>
  <c r="AE33" s="1"/>
  <c r="AF33" s="1"/>
  <c r="K33"/>
  <c r="J33"/>
  <c r="D33"/>
  <c r="BV33" s="1"/>
  <c r="AW32"/>
  <c r="AD32"/>
  <c r="AE32" s="1"/>
  <c r="AF32" s="1"/>
  <c r="AC32"/>
  <c r="K32"/>
  <c r="L32" s="1"/>
  <c r="M32" s="1"/>
  <c r="J32"/>
  <c r="D32"/>
  <c r="BC32" s="1"/>
  <c r="AW31"/>
  <c r="AD31"/>
  <c r="AE31" s="1"/>
  <c r="AF31" s="1"/>
  <c r="AC31"/>
  <c r="K31"/>
  <c r="J31"/>
  <c r="D31"/>
  <c r="BV31" s="1"/>
  <c r="AW30"/>
  <c r="AD30"/>
  <c r="AC30"/>
  <c r="K30"/>
  <c r="J30"/>
  <c r="L30" s="1"/>
  <c r="M30" s="1"/>
  <c r="D30"/>
  <c r="BG30" s="1"/>
  <c r="AW29"/>
  <c r="AD29"/>
  <c r="AC29"/>
  <c r="K29"/>
  <c r="J29"/>
  <c r="D29"/>
  <c r="BV29" s="1"/>
  <c r="AW28"/>
  <c r="AD28"/>
  <c r="AC28"/>
  <c r="K28"/>
  <c r="J28"/>
  <c r="L28" s="1"/>
  <c r="M28" s="1"/>
  <c r="D28"/>
  <c r="BC28" s="1"/>
  <c r="BD27"/>
  <c r="AW27"/>
  <c r="AS27"/>
  <c r="AD27"/>
  <c r="AC27"/>
  <c r="AE27" s="1"/>
  <c r="AF27" s="1"/>
  <c r="K27"/>
  <c r="J27"/>
  <c r="D27"/>
  <c r="BV27" s="1"/>
  <c r="AW26"/>
  <c r="AD26"/>
  <c r="AC26"/>
  <c r="K26"/>
  <c r="J26"/>
  <c r="L26" s="1"/>
  <c r="M26" s="1"/>
  <c r="D26"/>
  <c r="BU26" s="1"/>
  <c r="BW26" s="1"/>
  <c r="AW25"/>
  <c r="AD25"/>
  <c r="AC25"/>
  <c r="AE25" s="1"/>
  <c r="AF25" s="1"/>
  <c r="K25"/>
  <c r="J25"/>
  <c r="D25"/>
  <c r="BV25" s="1"/>
  <c r="AW24"/>
  <c r="AD24"/>
  <c r="AC24"/>
  <c r="K24"/>
  <c r="J24"/>
  <c r="D24"/>
  <c r="BC24" s="1"/>
  <c r="AW23"/>
  <c r="AD23"/>
  <c r="AE23" s="1"/>
  <c r="AF23" s="1"/>
  <c r="AC23"/>
  <c r="K23"/>
  <c r="J23"/>
  <c r="D23"/>
  <c r="BL23" s="1"/>
  <c r="AW22"/>
  <c r="AD22"/>
  <c r="AC22"/>
  <c r="K22"/>
  <c r="J22"/>
  <c r="D22"/>
  <c r="AW21"/>
  <c r="AD21"/>
  <c r="AC21"/>
  <c r="K21"/>
  <c r="J21"/>
  <c r="D21"/>
  <c r="AW20"/>
  <c r="AD20"/>
  <c r="AC20"/>
  <c r="K20"/>
  <c r="J20"/>
  <c r="D20"/>
  <c r="AW19"/>
  <c r="AD19"/>
  <c r="AC19"/>
  <c r="K19"/>
  <c r="J19"/>
  <c r="D19"/>
  <c r="AW18"/>
  <c r="AD18"/>
  <c r="AC18"/>
  <c r="K18"/>
  <c r="J18"/>
  <c r="D18"/>
  <c r="AW17"/>
  <c r="AD17"/>
  <c r="AC17"/>
  <c r="K17"/>
  <c r="J17"/>
  <c r="D17"/>
  <c r="AW16"/>
  <c r="AD16"/>
  <c r="K16"/>
  <c r="J16"/>
  <c r="D16"/>
  <c r="AW15"/>
  <c r="AD15"/>
  <c r="AC15"/>
  <c r="K15"/>
  <c r="J15"/>
  <c r="D15"/>
  <c r="AX14"/>
  <c r="AW14"/>
  <c r="AD14"/>
  <c r="AC14"/>
  <c r="K14"/>
  <c r="J14"/>
  <c r="AW13"/>
  <c r="AD13"/>
  <c r="AC13"/>
  <c r="K13"/>
  <c r="J13"/>
  <c r="AW12"/>
  <c r="AC12"/>
  <c r="AE12" s="1"/>
  <c r="AF12" s="1"/>
  <c r="K12"/>
  <c r="J12"/>
  <c r="AW11"/>
  <c r="AD11"/>
  <c r="AC11"/>
  <c r="K11"/>
  <c r="J11"/>
  <c r="AW10"/>
  <c r="AX10" s="1"/>
  <c r="AD10"/>
  <c r="AC10"/>
  <c r="K10"/>
  <c r="J10"/>
  <c r="BX8"/>
  <c r="BU8" s="1"/>
  <c r="BG9"/>
  <c r="BK8" s="1"/>
  <c r="AX8"/>
  <c r="BB8" s="1"/>
  <c r="AD5"/>
  <c r="AC5"/>
  <c r="S5"/>
  <c r="K5"/>
  <c r="J5"/>
  <c r="AD2"/>
  <c r="AC2"/>
  <c r="S2"/>
  <c r="K2"/>
  <c r="J2"/>
  <c r="AE22" l="1"/>
  <c r="AF22" s="1"/>
  <c r="AE21"/>
  <c r="AF21" s="1"/>
  <c r="AE19"/>
  <c r="AF19" s="1"/>
  <c r="BB24"/>
  <c r="BU24"/>
  <c r="BW24" s="1"/>
  <c r="CI24" s="1"/>
  <c r="AT32"/>
  <c r="AY32"/>
  <c r="BG32"/>
  <c r="BU32"/>
  <c r="BW32" s="1"/>
  <c r="BL39"/>
  <c r="BH39" s="1"/>
  <c r="AR48"/>
  <c r="BV48"/>
  <c r="AZ52"/>
  <c r="BC57"/>
  <c r="AE67"/>
  <c r="AF67" s="1"/>
  <c r="AE68"/>
  <c r="AF68" s="1"/>
  <c r="L2"/>
  <c r="M2" s="1"/>
  <c r="L20"/>
  <c r="M20" s="1"/>
  <c r="P20" s="1"/>
  <c r="L21"/>
  <c r="M21" s="1"/>
  <c r="P21" s="1"/>
  <c r="AX22"/>
  <c r="L24"/>
  <c r="M24" s="1"/>
  <c r="AR24"/>
  <c r="AY24"/>
  <c r="BL24"/>
  <c r="BH24" s="1"/>
  <c r="AE30"/>
  <c r="AF30" s="1"/>
  <c r="AU30"/>
  <c r="BD30"/>
  <c r="AR32"/>
  <c r="BB32"/>
  <c r="BL32"/>
  <c r="BH32" s="1"/>
  <c r="AS35"/>
  <c r="L38"/>
  <c r="M38" s="1"/>
  <c r="AU38"/>
  <c r="AY38"/>
  <c r="BD38"/>
  <c r="BU38"/>
  <c r="BW38" s="1"/>
  <c r="AE39"/>
  <c r="AF39" s="1"/>
  <c r="AE40"/>
  <c r="AF40" s="1"/>
  <c r="BV40"/>
  <c r="AT42"/>
  <c r="AE43"/>
  <c r="AF43" s="1"/>
  <c r="L47"/>
  <c r="M47" s="1"/>
  <c r="BG47"/>
  <c r="L48"/>
  <c r="M48" s="1"/>
  <c r="AE50"/>
  <c r="AF50" s="1"/>
  <c r="L52"/>
  <c r="M52" s="1"/>
  <c r="L53"/>
  <c r="M53" s="1"/>
  <c r="BC53"/>
  <c r="AE56"/>
  <c r="AF56" s="1"/>
  <c r="AZ56"/>
  <c r="AE57"/>
  <c r="AF57" s="1"/>
  <c r="AU57"/>
  <c r="BB57"/>
  <c r="BL57"/>
  <c r="BE57" s="1"/>
  <c r="AE58"/>
  <c r="AF58" s="1"/>
  <c r="L60"/>
  <c r="M60" s="1"/>
  <c r="L61"/>
  <c r="M61" s="1"/>
  <c r="BC61"/>
  <c r="L63"/>
  <c r="M63" s="1"/>
  <c r="BC63"/>
  <c r="L64"/>
  <c r="M64" s="1"/>
  <c r="L65"/>
  <c r="M65" s="1"/>
  <c r="AE65"/>
  <c r="AF65" s="1"/>
  <c r="L66"/>
  <c r="M66" s="1"/>
  <c r="L14"/>
  <c r="M14" s="1"/>
  <c r="P14" s="1"/>
  <c r="L16"/>
  <c r="M16" s="1"/>
  <c r="P16" s="1"/>
  <c r="AE5"/>
  <c r="AF5" s="1"/>
  <c r="L15"/>
  <c r="M15" s="1"/>
  <c r="P15" s="1"/>
  <c r="AE15"/>
  <c r="AF15" s="1"/>
  <c r="AE17"/>
  <c r="AF17" s="1"/>
  <c r="AI17" s="1"/>
  <c r="AJ17" s="1"/>
  <c r="L5"/>
  <c r="M5" s="1"/>
  <c r="AE13"/>
  <c r="AF13" s="1"/>
  <c r="AI13" s="1"/>
  <c r="AJ13" s="1"/>
  <c r="AU26"/>
  <c r="BB26"/>
  <c r="BL26"/>
  <c r="BI26" s="1"/>
  <c r="BG28"/>
  <c r="AX31"/>
  <c r="BG34"/>
  <c r="AU36"/>
  <c r="BD36"/>
  <c r="AU43"/>
  <c r="BB43"/>
  <c r="BL43"/>
  <c r="BH43" s="1"/>
  <c r="BL46"/>
  <c r="BI46" s="1"/>
  <c r="AX51"/>
  <c r="BF51"/>
  <c r="AX55"/>
  <c r="BF55"/>
  <c r="AX59"/>
  <c r="BF59"/>
  <c r="BC65"/>
  <c r="AU67"/>
  <c r="BB67"/>
  <c r="BL67"/>
  <c r="BH67" s="1"/>
  <c r="AX12"/>
  <c r="AE16"/>
  <c r="AF16" s="1"/>
  <c r="AI16" s="1"/>
  <c r="AJ16" s="1"/>
  <c r="Q16" s="1"/>
  <c r="AX16"/>
  <c r="AE24"/>
  <c r="AF24" s="1"/>
  <c r="AI24" s="1"/>
  <c r="AJ24" s="1"/>
  <c r="BG24"/>
  <c r="AT26"/>
  <c r="AY26"/>
  <c r="BG26"/>
  <c r="AU28"/>
  <c r="BD28"/>
  <c r="AR30"/>
  <c r="BB30"/>
  <c r="BU30"/>
  <c r="BW30" s="1"/>
  <c r="CI30" s="1"/>
  <c r="AU34"/>
  <c r="BD34"/>
  <c r="AX35"/>
  <c r="AT36"/>
  <c r="BB36"/>
  <c r="BU36"/>
  <c r="BW36" s="1"/>
  <c r="CI36" s="1"/>
  <c r="AE37"/>
  <c r="AF37" s="1"/>
  <c r="AI37" s="1"/>
  <c r="AJ37" s="1"/>
  <c r="AT39"/>
  <c r="BF39"/>
  <c r="AY40"/>
  <c r="AE41"/>
  <c r="AF41" s="1"/>
  <c r="AI41" s="1"/>
  <c r="AJ41" s="1"/>
  <c r="BL42"/>
  <c r="BH42" s="1"/>
  <c r="AT43"/>
  <c r="AY43"/>
  <c r="BG43"/>
  <c r="L44"/>
  <c r="M44" s="1"/>
  <c r="AE46"/>
  <c r="AF46" s="1"/>
  <c r="AI46" s="1"/>
  <c r="AJ46" s="1"/>
  <c r="AZ46"/>
  <c r="AR47"/>
  <c r="AX47"/>
  <c r="BD47"/>
  <c r="BB48"/>
  <c r="AZ50"/>
  <c r="AE51"/>
  <c r="AF51" s="1"/>
  <c r="AI51" s="1"/>
  <c r="AJ51" s="1"/>
  <c r="BC51"/>
  <c r="AR52"/>
  <c r="AT53"/>
  <c r="AY53"/>
  <c r="BG53"/>
  <c r="AZ54"/>
  <c r="AE55"/>
  <c r="AF55" s="1"/>
  <c r="AI55" s="1"/>
  <c r="AJ55" s="1"/>
  <c r="BC55"/>
  <c r="AR56"/>
  <c r="AT57"/>
  <c r="AY57"/>
  <c r="BG57"/>
  <c r="AZ58"/>
  <c r="AE59"/>
  <c r="AF59" s="1"/>
  <c r="AI59" s="1"/>
  <c r="AJ59" s="1"/>
  <c r="BC59"/>
  <c r="AT61"/>
  <c r="AY61"/>
  <c r="BG61"/>
  <c r="AU63"/>
  <c r="BB63"/>
  <c r="BL63"/>
  <c r="BH63" s="1"/>
  <c r="AU65"/>
  <c r="BB65"/>
  <c r="BL65"/>
  <c r="BH65" s="1"/>
  <c r="AS66"/>
  <c r="AT67"/>
  <c r="AY67"/>
  <c r="BG67"/>
  <c r="AE2"/>
  <c r="AF2" s="1"/>
  <c r="AH2" s="1"/>
  <c r="L13"/>
  <c r="M13" s="1"/>
  <c r="P13" s="1"/>
  <c r="AE14"/>
  <c r="AF14" s="1"/>
  <c r="AI14" s="1"/>
  <c r="AJ14" s="1"/>
  <c r="Q14" s="1"/>
  <c r="AX18"/>
  <c r="L19"/>
  <c r="M19" s="1"/>
  <c r="P19" s="1"/>
  <c r="AE20"/>
  <c r="AF20" s="1"/>
  <c r="AI20" s="1"/>
  <c r="AJ20" s="1"/>
  <c r="AX20"/>
  <c r="L22"/>
  <c r="M22" s="1"/>
  <c r="P22" s="1"/>
  <c r="L23"/>
  <c r="M23" s="1"/>
  <c r="AU24"/>
  <c r="BD24"/>
  <c r="AR26"/>
  <c r="AX26"/>
  <c r="BD26"/>
  <c r="AX27"/>
  <c r="AR28"/>
  <c r="BB28"/>
  <c r="BU28"/>
  <c r="BW28" s="1"/>
  <c r="CI28" s="1"/>
  <c r="AE29"/>
  <c r="AF29" s="1"/>
  <c r="AI29" s="1"/>
  <c r="AJ29" s="1"/>
  <c r="AY30"/>
  <c r="BL30"/>
  <c r="BI30" s="1"/>
  <c r="AS31"/>
  <c r="AU32"/>
  <c r="BD32"/>
  <c r="AR34"/>
  <c r="BB34"/>
  <c r="BU34"/>
  <c r="BW34" s="1"/>
  <c r="CI34" s="1"/>
  <c r="AR36"/>
  <c r="AY36"/>
  <c r="BL36"/>
  <c r="BH36" s="1"/>
  <c r="AE38"/>
  <c r="AF38" s="1"/>
  <c r="AI38" s="1"/>
  <c r="AJ38" s="1"/>
  <c r="AS39"/>
  <c r="BB39"/>
  <c r="CM39"/>
  <c r="AZ41"/>
  <c r="AE42"/>
  <c r="AF42" s="1"/>
  <c r="AI42" s="1"/>
  <c r="AJ42" s="1"/>
  <c r="AZ42"/>
  <c r="L43"/>
  <c r="M43" s="1"/>
  <c r="AR43"/>
  <c r="AX43"/>
  <c r="BD43"/>
  <c r="BB44"/>
  <c r="BC47"/>
  <c r="BU47"/>
  <c r="BW47" s="1"/>
  <c r="CI47" s="1"/>
  <c r="AE49"/>
  <c r="AF49" s="1"/>
  <c r="AI49" s="1"/>
  <c r="AJ49" s="1"/>
  <c r="L50"/>
  <c r="M50" s="1"/>
  <c r="L51"/>
  <c r="M51" s="1"/>
  <c r="Q51" s="1"/>
  <c r="AU51"/>
  <c r="BB51"/>
  <c r="BL51"/>
  <c r="BI51" s="1"/>
  <c r="AX53"/>
  <c r="BF53"/>
  <c r="L54"/>
  <c r="M54" s="1"/>
  <c r="L55"/>
  <c r="M55" s="1"/>
  <c r="Q55" s="1"/>
  <c r="AU55"/>
  <c r="BB55"/>
  <c r="BL55"/>
  <c r="BE55" s="1"/>
  <c r="AX57"/>
  <c r="BF57"/>
  <c r="L58"/>
  <c r="M58" s="1"/>
  <c r="L59"/>
  <c r="M59" s="1"/>
  <c r="Q59" s="1"/>
  <c r="AU59"/>
  <c r="BB59"/>
  <c r="BL59"/>
  <c r="BH59" s="1"/>
  <c r="AX61"/>
  <c r="BF61"/>
  <c r="L62"/>
  <c r="M62" s="1"/>
  <c r="AT63"/>
  <c r="AY63"/>
  <c r="BG63"/>
  <c r="AT65"/>
  <c r="AY65"/>
  <c r="BG65"/>
  <c r="AX67"/>
  <c r="BF67"/>
  <c r="L68"/>
  <c r="M68" s="1"/>
  <c r="L17"/>
  <c r="M17" s="1"/>
  <c r="P17" s="1"/>
  <c r="AE26"/>
  <c r="AF26" s="1"/>
  <c r="AI26" s="1"/>
  <c r="AJ26" s="1"/>
  <c r="BC26"/>
  <c r="AE28"/>
  <c r="AF28" s="1"/>
  <c r="AI28" s="1"/>
  <c r="AJ28" s="1"/>
  <c r="AY28"/>
  <c r="BL28"/>
  <c r="BH28" s="1"/>
  <c r="BD31"/>
  <c r="AY34"/>
  <c r="AE36"/>
  <c r="AF36" s="1"/>
  <c r="AI36" s="1"/>
  <c r="AJ36" s="1"/>
  <c r="BG36"/>
  <c r="AX39"/>
  <c r="BV39"/>
  <c r="CL39" s="1"/>
  <c r="BC43"/>
  <c r="AT46"/>
  <c r="AU47"/>
  <c r="BB47"/>
  <c r="AR50"/>
  <c r="AT51"/>
  <c r="AY51"/>
  <c r="BG51"/>
  <c r="AR54"/>
  <c r="AT55"/>
  <c r="AY55"/>
  <c r="BG55"/>
  <c r="AR58"/>
  <c r="AT59"/>
  <c r="AY59"/>
  <c r="BG59"/>
  <c r="AX63"/>
  <c r="BF63"/>
  <c r="AX65"/>
  <c r="BF65"/>
  <c r="BC67"/>
  <c r="L10"/>
  <c r="M10" s="1"/>
  <c r="P10" s="1"/>
  <c r="AE11"/>
  <c r="AF11" s="1"/>
  <c r="AI11" s="1"/>
  <c r="AJ11" s="1"/>
  <c r="L11"/>
  <c r="M11" s="1"/>
  <c r="P11" s="1"/>
  <c r="L12"/>
  <c r="M12" s="1"/>
  <c r="P12" s="1"/>
  <c r="AE18"/>
  <c r="AF18" s="1"/>
  <c r="AI18" s="1"/>
  <c r="AJ18" s="1"/>
  <c r="L18"/>
  <c r="M18" s="1"/>
  <c r="P18" s="1"/>
  <c r="AE10"/>
  <c r="AF10" s="1"/>
  <c r="AI10" s="1"/>
  <c r="AJ10" s="1"/>
  <c r="AY10"/>
  <c r="AZ10" s="1"/>
  <c r="BI39"/>
  <c r="BE39"/>
  <c r="BH23"/>
  <c r="BI23"/>
  <c r="BE23"/>
  <c r="CI38"/>
  <c r="AH5"/>
  <c r="CI26"/>
  <c r="CI32"/>
  <c r="CM26"/>
  <c r="BV26"/>
  <c r="CL26" s="1"/>
  <c r="AS26"/>
  <c r="AV26" s="1"/>
  <c r="CM30"/>
  <c r="BV30"/>
  <c r="AS30"/>
  <c r="CM34"/>
  <c r="BV34"/>
  <c r="AS34"/>
  <c r="AV34" s="1"/>
  <c r="CM38"/>
  <c r="BV38"/>
  <c r="CL38" s="1"/>
  <c r="AS38"/>
  <c r="AV38" s="1"/>
  <c r="CI45"/>
  <c r="BH49"/>
  <c r="BI49"/>
  <c r="BE49"/>
  <c r="CI50"/>
  <c r="CI52"/>
  <c r="CI54"/>
  <c r="CI56"/>
  <c r="AX11"/>
  <c r="AY11" s="1"/>
  <c r="AZ11" s="1"/>
  <c r="AY12"/>
  <c r="AZ12" s="1"/>
  <c r="AY14"/>
  <c r="AY16"/>
  <c r="AY18"/>
  <c r="AY20"/>
  <c r="AY22"/>
  <c r="AT23"/>
  <c r="AZ23"/>
  <c r="AT24"/>
  <c r="AX24"/>
  <c r="L25"/>
  <c r="M25" s="1"/>
  <c r="AR25"/>
  <c r="BB25"/>
  <c r="AZ26"/>
  <c r="BF26"/>
  <c r="AT27"/>
  <c r="AZ27"/>
  <c r="BL27"/>
  <c r="AT28"/>
  <c r="AX28"/>
  <c r="L29"/>
  <c r="M29" s="1"/>
  <c r="Q29" s="1"/>
  <c r="AR29"/>
  <c r="BB29"/>
  <c r="AZ30"/>
  <c r="BF30"/>
  <c r="AT31"/>
  <c r="AZ31"/>
  <c r="BL31"/>
  <c r="AX32"/>
  <c r="L33"/>
  <c r="M33" s="1"/>
  <c r="AR33"/>
  <c r="BB33"/>
  <c r="AZ34"/>
  <c r="BF34"/>
  <c r="AT35"/>
  <c r="AZ35"/>
  <c r="BL35"/>
  <c r="AX36"/>
  <c r="L37"/>
  <c r="M37" s="1"/>
  <c r="Q37" s="1"/>
  <c r="AR37"/>
  <c r="BB37"/>
  <c r="AZ38"/>
  <c r="BF38"/>
  <c r="BG23"/>
  <c r="BC23"/>
  <c r="AY23"/>
  <c r="AU23"/>
  <c r="BG25"/>
  <c r="BC25"/>
  <c r="AY25"/>
  <c r="AU25"/>
  <c r="BG29"/>
  <c r="BC29"/>
  <c r="AY29"/>
  <c r="AU29"/>
  <c r="BG33"/>
  <c r="BC33"/>
  <c r="AY33"/>
  <c r="AU33"/>
  <c r="BI34"/>
  <c r="BE34"/>
  <c r="BG37"/>
  <c r="BC37"/>
  <c r="AY37"/>
  <c r="AU37"/>
  <c r="BI38"/>
  <c r="BE38"/>
  <c r="CI57"/>
  <c r="AS23"/>
  <c r="AX23"/>
  <c r="BD23"/>
  <c r="BF25"/>
  <c r="BU25"/>
  <c r="BW25" s="1"/>
  <c r="CM25"/>
  <c r="BF29"/>
  <c r="BU29"/>
  <c r="BW29" s="1"/>
  <c r="CM29"/>
  <c r="BF33"/>
  <c r="BU33"/>
  <c r="BW33" s="1"/>
  <c r="CM33"/>
  <c r="BD35"/>
  <c r="BF37"/>
  <c r="BU37"/>
  <c r="BW37" s="1"/>
  <c r="CM37"/>
  <c r="CM24"/>
  <c r="BV24"/>
  <c r="CL24" s="1"/>
  <c r="AS24"/>
  <c r="AV24" s="1"/>
  <c r="CM28"/>
  <c r="BV28"/>
  <c r="AS28"/>
  <c r="AV28" s="1"/>
  <c r="CM32"/>
  <c r="BV32"/>
  <c r="AS32"/>
  <c r="AV32" s="1"/>
  <c r="CM36"/>
  <c r="BV36"/>
  <c r="AS36"/>
  <c r="AV36" s="1"/>
  <c r="CI58"/>
  <c r="AR23"/>
  <c r="BB23"/>
  <c r="BV23"/>
  <c r="AZ24"/>
  <c r="BF24"/>
  <c r="AT25"/>
  <c r="AZ25"/>
  <c r="BL25"/>
  <c r="L27"/>
  <c r="M27" s="1"/>
  <c r="AR27"/>
  <c r="AV27" s="1"/>
  <c r="BB27"/>
  <c r="AZ28"/>
  <c r="BF28"/>
  <c r="AT29"/>
  <c r="AZ29"/>
  <c r="BL29"/>
  <c r="AT30"/>
  <c r="AX30"/>
  <c r="BC30"/>
  <c r="L31"/>
  <c r="M31" s="1"/>
  <c r="AR31"/>
  <c r="AV31" s="1"/>
  <c r="BB31"/>
  <c r="AZ32"/>
  <c r="BF32"/>
  <c r="AT33"/>
  <c r="AZ33"/>
  <c r="BL33"/>
  <c r="AT34"/>
  <c r="AX34"/>
  <c r="BC34"/>
  <c r="BH34"/>
  <c r="L35"/>
  <c r="M35" s="1"/>
  <c r="AR35"/>
  <c r="AV35" s="1"/>
  <c r="BB35"/>
  <c r="AZ36"/>
  <c r="BF36"/>
  <c r="AT37"/>
  <c r="AZ37"/>
  <c r="BL37"/>
  <c r="AT38"/>
  <c r="AX38"/>
  <c r="BC38"/>
  <c r="BH38"/>
  <c r="L39"/>
  <c r="M39" s="1"/>
  <c r="BE42"/>
  <c r="BI24"/>
  <c r="BE24"/>
  <c r="BG27"/>
  <c r="BC27"/>
  <c r="AY27"/>
  <c r="AU27"/>
  <c r="BG31"/>
  <c r="BC31"/>
  <c r="AY31"/>
  <c r="AU31"/>
  <c r="BG35"/>
  <c r="BC35"/>
  <c r="AY35"/>
  <c r="AU35"/>
  <c r="CI39"/>
  <c r="CM41"/>
  <c r="BV41"/>
  <c r="AS41"/>
  <c r="BL41"/>
  <c r="BD41"/>
  <c r="AY41"/>
  <c r="AU41"/>
  <c r="BU41"/>
  <c r="BW41" s="1"/>
  <c r="BG41"/>
  <c r="BB41"/>
  <c r="AR41"/>
  <c r="AV41" s="1"/>
  <c r="BC41"/>
  <c r="AX41"/>
  <c r="AT41"/>
  <c r="CI43"/>
  <c r="AX13"/>
  <c r="AY13" s="1"/>
  <c r="AZ14"/>
  <c r="AX15"/>
  <c r="AY15" s="1"/>
  <c r="AZ16"/>
  <c r="AX17"/>
  <c r="AY17" s="1"/>
  <c r="AZ18"/>
  <c r="AX19"/>
  <c r="AY19" s="1"/>
  <c r="AZ20"/>
  <c r="AX21"/>
  <c r="AY21" s="1"/>
  <c r="AZ22"/>
  <c r="BF23"/>
  <c r="BU23"/>
  <c r="BW23" s="1"/>
  <c r="CM23"/>
  <c r="AS25"/>
  <c r="AX25"/>
  <c r="BD25"/>
  <c r="BF27"/>
  <c r="BU27"/>
  <c r="BW27" s="1"/>
  <c r="CM27"/>
  <c r="AS29"/>
  <c r="AX29"/>
  <c r="BD29"/>
  <c r="BF31"/>
  <c r="BU31"/>
  <c r="BW31" s="1"/>
  <c r="CM31"/>
  <c r="AS33"/>
  <c r="AX33"/>
  <c r="BD33"/>
  <c r="BF35"/>
  <c r="BU35"/>
  <c r="BW35" s="1"/>
  <c r="CM35"/>
  <c r="AS37"/>
  <c r="AX37"/>
  <c r="BD37"/>
  <c r="CM43"/>
  <c r="BV43"/>
  <c r="CL43" s="1"/>
  <c r="AS43"/>
  <c r="AV43" s="1"/>
  <c r="CM47"/>
  <c r="BV47"/>
  <c r="AS47"/>
  <c r="AV47" s="1"/>
  <c r="BH60"/>
  <c r="BI60"/>
  <c r="BE60"/>
  <c r="AU39"/>
  <c r="AY39"/>
  <c r="BC39"/>
  <c r="BG39"/>
  <c r="AS40"/>
  <c r="BL40"/>
  <c r="L42"/>
  <c r="M42" s="1"/>
  <c r="Q42" s="1"/>
  <c r="AR42"/>
  <c r="BB42"/>
  <c r="AZ43"/>
  <c r="BF43"/>
  <c r="AT44"/>
  <c r="AZ44"/>
  <c r="BL44"/>
  <c r="AT45"/>
  <c r="AX45"/>
  <c r="BC45"/>
  <c r="L46"/>
  <c r="M46" s="1"/>
  <c r="Q46" s="1"/>
  <c r="AR46"/>
  <c r="BB46"/>
  <c r="AZ47"/>
  <c r="BF47"/>
  <c r="AT48"/>
  <c r="AZ48"/>
  <c r="BL48"/>
  <c r="AT49"/>
  <c r="AX49"/>
  <c r="BC49"/>
  <c r="BD50"/>
  <c r="BD52"/>
  <c r="BD54"/>
  <c r="BD56"/>
  <c r="BD58"/>
  <c r="BG42"/>
  <c r="BC42"/>
  <c r="AY42"/>
  <c r="AU42"/>
  <c r="BG46"/>
  <c r="BC46"/>
  <c r="AY46"/>
  <c r="AU46"/>
  <c r="BI47"/>
  <c r="BE47"/>
  <c r="BL50"/>
  <c r="BF50"/>
  <c r="BB50"/>
  <c r="AX50"/>
  <c r="AT50"/>
  <c r="BG50"/>
  <c r="BC50"/>
  <c r="AY50"/>
  <c r="AU50"/>
  <c r="BL52"/>
  <c r="BF52"/>
  <c r="BB52"/>
  <c r="AX52"/>
  <c r="AT52"/>
  <c r="BG52"/>
  <c r="BC52"/>
  <c r="AY52"/>
  <c r="AU52"/>
  <c r="BH53"/>
  <c r="BI53"/>
  <c r="BE53"/>
  <c r="BL54"/>
  <c r="BF54"/>
  <c r="BB54"/>
  <c r="AX54"/>
  <c r="AT54"/>
  <c r="BG54"/>
  <c r="BC54"/>
  <c r="AY54"/>
  <c r="AU54"/>
  <c r="BI55"/>
  <c r="BL56"/>
  <c r="BF56"/>
  <c r="BB56"/>
  <c r="AX56"/>
  <c r="AT56"/>
  <c r="BG56"/>
  <c r="BC56"/>
  <c r="AY56"/>
  <c r="AU56"/>
  <c r="BH57"/>
  <c r="BL58"/>
  <c r="BF58"/>
  <c r="BB58"/>
  <c r="AX58"/>
  <c r="AT58"/>
  <c r="BG58"/>
  <c r="BC58"/>
  <c r="AY58"/>
  <c r="AU58"/>
  <c r="CM58"/>
  <c r="CI59"/>
  <c r="CI61"/>
  <c r="AR40"/>
  <c r="AZ40"/>
  <c r="BD40"/>
  <c r="BF42"/>
  <c r="BU42"/>
  <c r="BW42" s="1"/>
  <c r="CM42"/>
  <c r="AS44"/>
  <c r="AV44" s="1"/>
  <c r="AX44"/>
  <c r="AR45"/>
  <c r="BB45"/>
  <c r="BG45"/>
  <c r="BF46"/>
  <c r="BU46"/>
  <c r="BW46" s="1"/>
  <c r="CM46"/>
  <c r="AS48"/>
  <c r="AV48" s="1"/>
  <c r="AX48"/>
  <c r="AR49"/>
  <c r="BB49"/>
  <c r="AS50"/>
  <c r="AV50" s="1"/>
  <c r="CM50"/>
  <c r="AS52"/>
  <c r="AV52" s="1"/>
  <c r="CM52"/>
  <c r="AS54"/>
  <c r="AV54" s="1"/>
  <c r="CM54"/>
  <c r="AS56"/>
  <c r="AV56" s="1"/>
  <c r="CM56"/>
  <c r="AS58"/>
  <c r="AV58" s="1"/>
  <c r="CM45"/>
  <c r="BV45"/>
  <c r="CL45" s="1"/>
  <c r="AS45"/>
  <c r="BU49"/>
  <c r="BW49" s="1"/>
  <c r="BD49"/>
  <c r="CM49"/>
  <c r="BV49"/>
  <c r="AS49"/>
  <c r="BH62"/>
  <c r="BI62"/>
  <c r="BE62"/>
  <c r="CI63"/>
  <c r="CI67"/>
  <c r="BH68"/>
  <c r="BI68"/>
  <c r="BE68"/>
  <c r="AZ45"/>
  <c r="BF45"/>
  <c r="AZ49"/>
  <c r="BG49"/>
  <c r="BG44"/>
  <c r="BC44"/>
  <c r="AY44"/>
  <c r="AU44"/>
  <c r="BG48"/>
  <c r="BC48"/>
  <c r="AY48"/>
  <c r="AU48"/>
  <c r="BH64"/>
  <c r="BI64"/>
  <c r="BE64"/>
  <c r="CI65"/>
  <c r="BH66"/>
  <c r="BI66"/>
  <c r="BE66"/>
  <c r="AR39"/>
  <c r="AV39" s="1"/>
  <c r="AZ39"/>
  <c r="BD39"/>
  <c r="AT40"/>
  <c r="AX40"/>
  <c r="BB40"/>
  <c r="BF40"/>
  <c r="BU40"/>
  <c r="BW40" s="1"/>
  <c r="CM40"/>
  <c r="AS42"/>
  <c r="AX42"/>
  <c r="BD42"/>
  <c r="BF44"/>
  <c r="BU44"/>
  <c r="BW44" s="1"/>
  <c r="CM44"/>
  <c r="AU45"/>
  <c r="AY45"/>
  <c r="BD45"/>
  <c r="BL45"/>
  <c r="AS46"/>
  <c r="AX46"/>
  <c r="BD46"/>
  <c r="BF48"/>
  <c r="BU48"/>
  <c r="BW48" s="1"/>
  <c r="CM48"/>
  <c r="AU49"/>
  <c r="AY49"/>
  <c r="BF49"/>
  <c r="BV50"/>
  <c r="CL50" s="1"/>
  <c r="BV52"/>
  <c r="CL52" s="1"/>
  <c r="BV54"/>
  <c r="CL54" s="1"/>
  <c r="BV56"/>
  <c r="CL56" s="1"/>
  <c r="BV58"/>
  <c r="CL58" s="1"/>
  <c r="AS60"/>
  <c r="BV60"/>
  <c r="CM60"/>
  <c r="AS62"/>
  <c r="BV62"/>
  <c r="CM62"/>
  <c r="AS64"/>
  <c r="BV64"/>
  <c r="CM64"/>
  <c r="BV66"/>
  <c r="CM66"/>
  <c r="AS68"/>
  <c r="BV68"/>
  <c r="CM68"/>
  <c r="AR60"/>
  <c r="AZ60"/>
  <c r="BD60"/>
  <c r="BU60"/>
  <c r="BW60" s="1"/>
  <c r="AR62"/>
  <c r="AZ62"/>
  <c r="BD62"/>
  <c r="BU62"/>
  <c r="BW62" s="1"/>
  <c r="AR64"/>
  <c r="AV64" s="1"/>
  <c r="AZ64"/>
  <c r="BD64"/>
  <c r="BU64"/>
  <c r="BW64" s="1"/>
  <c r="AR66"/>
  <c r="AV66" s="1"/>
  <c r="AZ66"/>
  <c r="BD66"/>
  <c r="BU66"/>
  <c r="BW66" s="1"/>
  <c r="AR68"/>
  <c r="AZ68"/>
  <c r="BD68"/>
  <c r="BU68"/>
  <c r="BW68" s="1"/>
  <c r="AS51"/>
  <c r="BV51"/>
  <c r="CL51" s="1"/>
  <c r="CM51"/>
  <c r="AS53"/>
  <c r="BV53"/>
  <c r="CL53" s="1"/>
  <c r="CM53"/>
  <c r="AS55"/>
  <c r="BV55"/>
  <c r="CL55" s="1"/>
  <c r="CM55"/>
  <c r="AS57"/>
  <c r="BV57"/>
  <c r="CL57" s="1"/>
  <c r="CM57"/>
  <c r="AS59"/>
  <c r="BV59"/>
  <c r="CL59" s="1"/>
  <c r="CM59"/>
  <c r="AU60"/>
  <c r="AY60"/>
  <c r="BC60"/>
  <c r="BG60"/>
  <c r="AS61"/>
  <c r="BE61"/>
  <c r="BI61"/>
  <c r="BV61"/>
  <c r="CL61" s="1"/>
  <c r="CM61"/>
  <c r="AU62"/>
  <c r="AY62"/>
  <c r="BC62"/>
  <c r="BG62"/>
  <c r="AS63"/>
  <c r="BV63"/>
  <c r="CL63" s="1"/>
  <c r="CM63"/>
  <c r="AU64"/>
  <c r="AY64"/>
  <c r="BC64"/>
  <c r="BG64"/>
  <c r="AS65"/>
  <c r="BE65"/>
  <c r="BI65"/>
  <c r="BV65"/>
  <c r="CL65" s="1"/>
  <c r="CM65"/>
  <c r="AU66"/>
  <c r="AY66"/>
  <c r="BC66"/>
  <c r="BG66"/>
  <c r="AS67"/>
  <c r="BV67"/>
  <c r="CL67" s="1"/>
  <c r="CM67"/>
  <c r="AU68"/>
  <c r="AY68"/>
  <c r="BC68"/>
  <c r="BG68"/>
  <c r="AR51"/>
  <c r="AZ51"/>
  <c r="BD51"/>
  <c r="AR53"/>
  <c r="AZ53"/>
  <c r="BD53"/>
  <c r="AR55"/>
  <c r="AZ55"/>
  <c r="BD55"/>
  <c r="AR57"/>
  <c r="AZ57"/>
  <c r="BD57"/>
  <c r="AR59"/>
  <c r="AZ59"/>
  <c r="BD59"/>
  <c r="AT60"/>
  <c r="AX60"/>
  <c r="BB60"/>
  <c r="BF60"/>
  <c r="AR61"/>
  <c r="AZ61"/>
  <c r="BD61"/>
  <c r="AT62"/>
  <c r="AX62"/>
  <c r="BB62"/>
  <c r="BF62"/>
  <c r="AR63"/>
  <c r="AZ63"/>
  <c r="BD63"/>
  <c r="AT64"/>
  <c r="AX64"/>
  <c r="BB64"/>
  <c r="BF64"/>
  <c r="AR65"/>
  <c r="AZ65"/>
  <c r="BD65"/>
  <c r="AT66"/>
  <c r="AX66"/>
  <c r="BB66"/>
  <c r="BF66"/>
  <c r="AR67"/>
  <c r="AZ67"/>
  <c r="BD67"/>
  <c r="AT68"/>
  <c r="AX68"/>
  <c r="BB68"/>
  <c r="BF68"/>
  <c r="Q18" l="1"/>
  <c r="Q17"/>
  <c r="Q13"/>
  <c r="Q10"/>
  <c r="Q49"/>
  <c r="Q11"/>
  <c r="AZ19"/>
  <c r="AZ21"/>
  <c r="BI59"/>
  <c r="CL32"/>
  <c r="BI43"/>
  <c r="BH26"/>
  <c r="CL36"/>
  <c r="BE26"/>
  <c r="BI57"/>
  <c r="BE67"/>
  <c r="BI32"/>
  <c r="BE32"/>
  <c r="S18"/>
  <c r="AR18" s="1"/>
  <c r="AI15"/>
  <c r="AJ15" s="1"/>
  <c r="Q15" s="1"/>
  <c r="AI65"/>
  <c r="AJ65" s="1"/>
  <c r="AI58"/>
  <c r="AJ58" s="1"/>
  <c r="Q58" s="1"/>
  <c r="AI57"/>
  <c r="AJ57" s="1"/>
  <c r="Q57" s="1"/>
  <c r="R57" s="1"/>
  <c r="AI56"/>
  <c r="AJ56" s="1"/>
  <c r="AI50"/>
  <c r="AJ50" s="1"/>
  <c r="Q50" s="1"/>
  <c r="AI43"/>
  <c r="AJ43" s="1"/>
  <c r="Q43" s="1"/>
  <c r="AI39"/>
  <c r="AJ39" s="1"/>
  <c r="Q39" s="1"/>
  <c r="AI30"/>
  <c r="AJ30" s="1"/>
  <c r="Q24"/>
  <c r="AI25"/>
  <c r="AJ25" s="1"/>
  <c r="Q25" s="1"/>
  <c r="AI21"/>
  <c r="AJ21" s="1"/>
  <c r="Q21" s="1"/>
  <c r="AI68"/>
  <c r="AJ68" s="1"/>
  <c r="Q68" s="1"/>
  <c r="AI66"/>
  <c r="AJ66" s="1"/>
  <c r="AI63"/>
  <c r="AJ63" s="1"/>
  <c r="Q63" s="1"/>
  <c r="AI61"/>
  <c r="AJ61" s="1"/>
  <c r="Q61" s="1"/>
  <c r="V61" s="1"/>
  <c r="AI54"/>
  <c r="AJ54" s="1"/>
  <c r="Q54" s="1"/>
  <c r="AI47"/>
  <c r="AJ47" s="1"/>
  <c r="Q41"/>
  <c r="R41" s="1"/>
  <c r="AI34"/>
  <c r="AJ34" s="1"/>
  <c r="AI33"/>
  <c r="AJ33" s="1"/>
  <c r="Q28"/>
  <c r="AI23"/>
  <c r="AJ23" s="1"/>
  <c r="Q23" s="1"/>
  <c r="AI12"/>
  <c r="AJ12" s="1"/>
  <c r="AI35"/>
  <c r="AJ35" s="1"/>
  <c r="AI48"/>
  <c r="AJ48" s="1"/>
  <c r="Q35"/>
  <c r="Q33"/>
  <c r="Q66"/>
  <c r="Q65"/>
  <c r="Q48"/>
  <c r="Q47"/>
  <c r="AI40"/>
  <c r="AJ40" s="1"/>
  <c r="Q40" s="1"/>
  <c r="Q38"/>
  <c r="Q20"/>
  <c r="AI27"/>
  <c r="AJ27" s="1"/>
  <c r="Q27" s="1"/>
  <c r="AI22"/>
  <c r="AJ22" s="1"/>
  <c r="Q22" s="1"/>
  <c r="AI19"/>
  <c r="AJ19" s="1"/>
  <c r="Q19" s="1"/>
  <c r="AI67"/>
  <c r="AJ67" s="1"/>
  <c r="Q67" s="1"/>
  <c r="AI64"/>
  <c r="AJ64" s="1"/>
  <c r="Q64" s="1"/>
  <c r="AI62"/>
  <c r="AJ62" s="1"/>
  <c r="Q62" s="1"/>
  <c r="Q56"/>
  <c r="AI53"/>
  <c r="AJ53" s="1"/>
  <c r="Q53" s="1"/>
  <c r="S53" s="1"/>
  <c r="AI52"/>
  <c r="AJ52" s="1"/>
  <c r="Q52" s="1"/>
  <c r="AI45"/>
  <c r="AJ45" s="1"/>
  <c r="Q45" s="1"/>
  <c r="R45" s="1"/>
  <c r="AI44"/>
  <c r="AJ44" s="1"/>
  <c r="Q44" s="1"/>
  <c r="Q36"/>
  <c r="Q34"/>
  <c r="AI32"/>
  <c r="AJ32" s="1"/>
  <c r="Q32" s="1"/>
  <c r="AI31"/>
  <c r="AJ31" s="1"/>
  <c r="Q31" s="1"/>
  <c r="V31" s="1"/>
  <c r="Q26"/>
  <c r="AI60"/>
  <c r="AJ60" s="1"/>
  <c r="Q60" s="1"/>
  <c r="R60" s="1"/>
  <c r="Q30"/>
  <c r="V16"/>
  <c r="AS16" s="1"/>
  <c r="AT16" s="1"/>
  <c r="BE51"/>
  <c r="BE36"/>
  <c r="BI67"/>
  <c r="BE59"/>
  <c r="CL47"/>
  <c r="V17"/>
  <c r="AS17" s="1"/>
  <c r="AT17" s="1"/>
  <c r="AZ17"/>
  <c r="AV30"/>
  <c r="R29"/>
  <c r="CL34"/>
  <c r="BI63"/>
  <c r="BH55"/>
  <c r="BE28"/>
  <c r="BE30"/>
  <c r="BE43"/>
  <c r="BH30"/>
  <c r="BE63"/>
  <c r="BI28"/>
  <c r="CL30"/>
  <c r="AV23"/>
  <c r="AV40"/>
  <c r="S48"/>
  <c r="AZ13"/>
  <c r="CL28"/>
  <c r="BH51"/>
  <c r="BH46"/>
  <c r="BI42"/>
  <c r="BI36"/>
  <c r="BE46"/>
  <c r="R10"/>
  <c r="AV61"/>
  <c r="AV59"/>
  <c r="AV51"/>
  <c r="AZ15"/>
  <c r="AV67"/>
  <c r="AV63"/>
  <c r="AV55"/>
  <c r="AV49"/>
  <c r="AV68"/>
  <c r="AV62"/>
  <c r="AV65"/>
  <c r="AV57"/>
  <c r="CI27"/>
  <c r="CL27"/>
  <c r="CI41"/>
  <c r="CL41"/>
  <c r="BI41"/>
  <c r="BE41"/>
  <c r="BH41"/>
  <c r="BI25"/>
  <c r="BE25"/>
  <c r="BH25"/>
  <c r="CI33"/>
  <c r="CL33"/>
  <c r="CI29"/>
  <c r="CL29"/>
  <c r="CI25"/>
  <c r="CL25"/>
  <c r="BH35"/>
  <c r="BI35"/>
  <c r="BE35"/>
  <c r="AV42"/>
  <c r="S59"/>
  <c r="V59"/>
  <c r="R59"/>
  <c r="CI44"/>
  <c r="CL44"/>
  <c r="CI46"/>
  <c r="CL46"/>
  <c r="CI42"/>
  <c r="CL42"/>
  <c r="S55"/>
  <c r="V55"/>
  <c r="R55"/>
  <c r="CI23"/>
  <c r="CL23"/>
  <c r="BI37"/>
  <c r="BE37"/>
  <c r="BH37"/>
  <c r="BI33"/>
  <c r="BE33"/>
  <c r="BH33"/>
  <c r="BI29"/>
  <c r="BE29"/>
  <c r="BH29"/>
  <c r="CI37"/>
  <c r="CL37"/>
  <c r="R33"/>
  <c r="S33"/>
  <c r="V33"/>
  <c r="BH27"/>
  <c r="BI27"/>
  <c r="BE27"/>
  <c r="AV45"/>
  <c r="AV29"/>
  <c r="CI68"/>
  <c r="CL68"/>
  <c r="CI66"/>
  <c r="CL66"/>
  <c r="CI64"/>
  <c r="CL64"/>
  <c r="CI62"/>
  <c r="CL62"/>
  <c r="CI60"/>
  <c r="CL60"/>
  <c r="BI45"/>
  <c r="BE45"/>
  <c r="BH45"/>
  <c r="R46"/>
  <c r="S46"/>
  <c r="V46"/>
  <c r="BH44"/>
  <c r="BI44"/>
  <c r="BE44"/>
  <c r="BI40"/>
  <c r="BE40"/>
  <c r="BH40"/>
  <c r="CI35"/>
  <c r="CL35"/>
  <c r="R37"/>
  <c r="S37"/>
  <c r="V37"/>
  <c r="S14"/>
  <c r="AR14" s="1"/>
  <c r="V14"/>
  <c r="AS14" s="1"/>
  <c r="AT14" s="1"/>
  <c r="R14"/>
  <c r="AV33"/>
  <c r="CI48"/>
  <c r="CL48"/>
  <c r="CI40"/>
  <c r="CL40"/>
  <c r="CL49"/>
  <c r="CI49"/>
  <c r="BE58"/>
  <c r="BH58"/>
  <c r="BI58"/>
  <c r="BE56"/>
  <c r="BH56"/>
  <c r="BI56"/>
  <c r="BE54"/>
  <c r="BH54"/>
  <c r="BI54"/>
  <c r="BE52"/>
  <c r="BH52"/>
  <c r="BI52"/>
  <c r="BE50"/>
  <c r="BH50"/>
  <c r="BI50"/>
  <c r="BH48"/>
  <c r="BI48"/>
  <c r="BE48"/>
  <c r="R42"/>
  <c r="S42"/>
  <c r="V42"/>
  <c r="S51"/>
  <c r="V51"/>
  <c r="R51"/>
  <c r="CI31"/>
  <c r="CL31"/>
  <c r="BH31"/>
  <c r="BI31"/>
  <c r="BE31"/>
  <c r="AV53"/>
  <c r="AV60"/>
  <c r="AV46"/>
  <c r="AV37"/>
  <c r="AV25"/>
  <c r="Q12" l="1"/>
  <c r="R12" s="1"/>
  <c r="V41"/>
  <c r="S32"/>
  <c r="V32"/>
  <c r="R32"/>
  <c r="V67"/>
  <c r="S67"/>
  <c r="S25"/>
  <c r="R25"/>
  <c r="S41"/>
  <c r="V29"/>
  <c r="V22"/>
  <c r="AS22" s="1"/>
  <c r="AT22" s="1"/>
  <c r="S22"/>
  <c r="AR22" s="1"/>
  <c r="R22"/>
  <c r="R18"/>
  <c r="V18"/>
  <c r="AS18" s="1"/>
  <c r="AT18" s="1"/>
  <c r="AU18" s="1"/>
  <c r="S65"/>
  <c r="V35"/>
  <c r="S35"/>
  <c r="R35"/>
  <c r="S39"/>
  <c r="V39"/>
  <c r="R39"/>
  <c r="R34"/>
  <c r="V34"/>
  <c r="S34"/>
  <c r="S38"/>
  <c r="R38"/>
  <c r="V38"/>
  <c r="R27"/>
  <c r="V27"/>
  <c r="S27"/>
  <c r="S24"/>
  <c r="V24"/>
  <c r="R24"/>
  <c r="V62"/>
  <c r="S62"/>
  <c r="R62"/>
  <c r="S44"/>
  <c r="R44"/>
  <c r="V44"/>
  <c r="R67"/>
  <c r="S60"/>
  <c r="V48"/>
  <c r="R31"/>
  <c r="S29"/>
  <c r="V60"/>
  <c r="R64"/>
  <c r="S64"/>
  <c r="R23"/>
  <c r="S23"/>
  <c r="V23"/>
  <c r="S66"/>
  <c r="V66"/>
  <c r="R66"/>
  <c r="V25"/>
  <c r="S57"/>
  <c r="V45"/>
  <c r="V64"/>
  <c r="S45"/>
  <c r="V49"/>
  <c r="R49"/>
  <c r="S49"/>
  <c r="S31"/>
  <c r="R48"/>
  <c r="AV14"/>
  <c r="AU14"/>
  <c r="R61"/>
  <c r="V57"/>
  <c r="S61"/>
  <c r="V10"/>
  <c r="AS10" s="1"/>
  <c r="AT10" s="1"/>
  <c r="S10"/>
  <c r="AR10" s="1"/>
  <c r="R53"/>
  <c r="V53"/>
  <c r="S40"/>
  <c r="V40"/>
  <c r="R40"/>
  <c r="R19"/>
  <c r="S19"/>
  <c r="AR19" s="1"/>
  <c r="V19"/>
  <c r="AS19" s="1"/>
  <c r="AT19" s="1"/>
  <c r="V47"/>
  <c r="R47"/>
  <c r="S47"/>
  <c r="S63"/>
  <c r="V63"/>
  <c r="R63"/>
  <c r="R11"/>
  <c r="S11"/>
  <c r="AR11" s="1"/>
  <c r="V11"/>
  <c r="AS11" s="1"/>
  <c r="AT11" s="1"/>
  <c r="V28"/>
  <c r="S28"/>
  <c r="R28"/>
  <c r="S20"/>
  <c r="AR20" s="1"/>
  <c r="V20"/>
  <c r="AS20" s="1"/>
  <c r="AT20" s="1"/>
  <c r="R20"/>
  <c r="R56"/>
  <c r="V56"/>
  <c r="S56"/>
  <c r="R68"/>
  <c r="S68"/>
  <c r="V68"/>
  <c r="V30"/>
  <c r="R30"/>
  <c r="S30"/>
  <c r="R52"/>
  <c r="V52"/>
  <c r="S52"/>
  <c r="R15"/>
  <c r="S15"/>
  <c r="AR15" s="1"/>
  <c r="V15"/>
  <c r="AS15" s="1"/>
  <c r="AT15" s="1"/>
  <c r="R13"/>
  <c r="S13"/>
  <c r="AR13" s="1"/>
  <c r="V13"/>
  <c r="AS13" s="1"/>
  <c r="AT13" s="1"/>
  <c r="R54"/>
  <c r="V54"/>
  <c r="S54"/>
  <c r="V26"/>
  <c r="R26"/>
  <c r="S26"/>
  <c r="R21"/>
  <c r="S21"/>
  <c r="AR21" s="1"/>
  <c r="V21"/>
  <c r="AS21" s="1"/>
  <c r="AT21" s="1"/>
  <c r="R50"/>
  <c r="V50"/>
  <c r="S50"/>
  <c r="V36"/>
  <c r="S36"/>
  <c r="R36"/>
  <c r="R58"/>
  <c r="V58"/>
  <c r="S58"/>
  <c r="R17"/>
  <c r="S17"/>
  <c r="AR17" s="1"/>
  <c r="S16"/>
  <c r="AR16" s="1"/>
  <c r="R16"/>
  <c r="V43"/>
  <c r="S43"/>
  <c r="R43"/>
  <c r="S12" l="1"/>
  <c r="AR12" s="1"/>
  <c r="V12"/>
  <c r="AS12" s="1"/>
  <c r="AT12" s="1"/>
  <c r="AT69" s="1"/>
  <c r="AV18"/>
  <c r="AU20"/>
  <c r="AV20"/>
  <c r="AU22"/>
  <c r="AV22"/>
  <c r="AU21"/>
  <c r="AV21"/>
  <c r="AU19"/>
  <c r="AV19"/>
  <c r="R65"/>
  <c r="V65"/>
  <c r="AU17"/>
  <c r="AV17"/>
  <c r="AU16"/>
  <c r="AV16"/>
  <c r="AU10"/>
  <c r="BA10" s="1"/>
  <c r="AV10"/>
  <c r="AU13"/>
  <c r="AV13"/>
  <c r="AV11"/>
  <c r="AU11"/>
  <c r="AV15"/>
  <c r="AU15"/>
  <c r="AU12" l="1"/>
  <c r="BA49" s="1"/>
  <c r="BT49" s="1"/>
  <c r="AV12"/>
  <c r="BA11"/>
  <c r="BB11" s="1"/>
  <c r="BC11" s="1"/>
  <c r="BD11" s="1"/>
  <c r="BF11" s="1"/>
  <c r="BG11" s="1"/>
  <c r="BA60"/>
  <c r="BT60" s="1"/>
  <c r="BA46"/>
  <c r="BT46" s="1"/>
  <c r="BA20"/>
  <c r="BA62"/>
  <c r="BT62" s="1"/>
  <c r="BA38"/>
  <c r="BT38" s="1"/>
  <c r="BA68"/>
  <c r="BT68" s="1"/>
  <c r="BA53"/>
  <c r="BT53" s="1"/>
  <c r="BA32"/>
  <c r="BT32" s="1"/>
  <c r="BA18"/>
  <c r="BT18" s="1"/>
  <c r="BA24"/>
  <c r="BT24" s="1"/>
  <c r="AU69"/>
  <c r="AR69" s="1"/>
  <c r="BA17"/>
  <c r="BA30"/>
  <c r="BT30" s="1"/>
  <c r="BA19"/>
  <c r="BA56"/>
  <c r="BT56" s="1"/>
  <c r="BA16"/>
  <c r="BA61"/>
  <c r="BT61" s="1"/>
  <c r="BA37"/>
  <c r="BT37" s="1"/>
  <c r="BA54"/>
  <c r="BT54" s="1"/>
  <c r="BA41"/>
  <c r="BT41" s="1"/>
  <c r="BA29"/>
  <c r="BT29" s="1"/>
  <c r="BA25"/>
  <c r="BT25" s="1"/>
  <c r="BA13"/>
  <c r="BA51"/>
  <c r="BT51" s="1"/>
  <c r="BA15"/>
  <c r="BA14"/>
  <c r="BA36"/>
  <c r="BT36" s="1"/>
  <c r="BA31"/>
  <c r="BT31" s="1"/>
  <c r="BA35"/>
  <c r="BT35" s="1"/>
  <c r="BA12"/>
  <c r="BB12" s="1"/>
  <c r="BC12" s="1"/>
  <c r="BD12" s="1"/>
  <c r="BF12" s="1"/>
  <c r="BG12" s="1"/>
  <c r="BA40"/>
  <c r="BT40" s="1"/>
  <c r="BA26"/>
  <c r="BT26" s="1"/>
  <c r="BA21"/>
  <c r="BA67"/>
  <c r="BT67" s="1"/>
  <c r="BA27"/>
  <c r="BT27" s="1"/>
  <c r="BA55"/>
  <c r="BT55" s="1"/>
  <c r="BA52"/>
  <c r="BT52" s="1"/>
  <c r="BA34"/>
  <c r="BT34" s="1"/>
  <c r="BR10"/>
  <c r="BQ10"/>
  <c r="BO10"/>
  <c r="BP10"/>
  <c r="BB10"/>
  <c r="BC10" s="1"/>
  <c r="BD10" s="1"/>
  <c r="BS10"/>
  <c r="BT10"/>
  <c r="BO11"/>
  <c r="BR11"/>
  <c r="BT11"/>
  <c r="BS11"/>
  <c r="A31" i="10"/>
  <c r="E470" s="1"/>
  <c r="BA58" i="16" l="1"/>
  <c r="BT58" s="1"/>
  <c r="BA47"/>
  <c r="BT47" s="1"/>
  <c r="BA66"/>
  <c r="BT66" s="1"/>
  <c r="BA28"/>
  <c r="BT28" s="1"/>
  <c r="BA22"/>
  <c r="BA65"/>
  <c r="BT65" s="1"/>
  <c r="BA64"/>
  <c r="BT64" s="1"/>
  <c r="BA48"/>
  <c r="BT48" s="1"/>
  <c r="BA63"/>
  <c r="BT63" s="1"/>
  <c r="BA44"/>
  <c r="BT44" s="1"/>
  <c r="BA43"/>
  <c r="BT43" s="1"/>
  <c r="BA57"/>
  <c r="BT57" s="1"/>
  <c r="BA42"/>
  <c r="BT42" s="1"/>
  <c r="BA59"/>
  <c r="BT59" s="1"/>
  <c r="BA39"/>
  <c r="BT39" s="1"/>
  <c r="BA50"/>
  <c r="BT50" s="1"/>
  <c r="BA23"/>
  <c r="BT23" s="1"/>
  <c r="BA45"/>
  <c r="BT45" s="1"/>
  <c r="BA33"/>
  <c r="BT33" s="1"/>
  <c r="BB18"/>
  <c r="BC18" s="1"/>
  <c r="BD18" s="1"/>
  <c r="BT21"/>
  <c r="BB21"/>
  <c r="BC21" s="1"/>
  <c r="BD21" s="1"/>
  <c r="BF21" s="1"/>
  <c r="BG21" s="1"/>
  <c r="BT22"/>
  <c r="BB22"/>
  <c r="BC22" s="1"/>
  <c r="BD22" s="1"/>
  <c r="BF22" s="1"/>
  <c r="BG22" s="1"/>
  <c r="BT20"/>
  <c r="BB20"/>
  <c r="BC20" s="1"/>
  <c r="BD20" s="1"/>
  <c r="BF20" s="1"/>
  <c r="BG20" s="1"/>
  <c r="BT19"/>
  <c r="BB19"/>
  <c r="BC19" s="1"/>
  <c r="BD19" s="1"/>
  <c r="BF19" s="1"/>
  <c r="BG19" s="1"/>
  <c r="BT12"/>
  <c r="BU12" s="1"/>
  <c r="BW12" s="1"/>
  <c r="BT17"/>
  <c r="BB17"/>
  <c r="BC17" s="1"/>
  <c r="BD17" s="1"/>
  <c r="BF17" s="1"/>
  <c r="BG17" s="1"/>
  <c r="BT16"/>
  <c r="BB16"/>
  <c r="BC16" s="1"/>
  <c r="BD16" s="1"/>
  <c r="BF16" s="1"/>
  <c r="BG16" s="1"/>
  <c r="BT14"/>
  <c r="BB14"/>
  <c r="BC14" s="1"/>
  <c r="BD14" s="1"/>
  <c r="BQ11"/>
  <c r="BP11"/>
  <c r="BT13"/>
  <c r="BB13"/>
  <c r="BC13" s="1"/>
  <c r="BD13" s="1"/>
  <c r="BU11"/>
  <c r="BW11" s="1"/>
  <c r="BV11"/>
  <c r="BT15"/>
  <c r="BB15"/>
  <c r="BC15" s="1"/>
  <c r="BD15" s="1"/>
  <c r="BF18"/>
  <c r="BG18" s="1"/>
  <c r="BU18"/>
  <c r="BW18" s="1"/>
  <c r="BV18"/>
  <c r="BE10"/>
  <c r="BF10"/>
  <c r="BG10" s="1"/>
  <c r="BH10" s="1"/>
  <c r="BI10" s="1"/>
  <c r="BV10"/>
  <c r="BU10"/>
  <c r="BW10" s="1"/>
  <c r="CI10" s="1"/>
  <c r="BV20" l="1"/>
  <c r="BU20"/>
  <c r="BW20" s="1"/>
  <c r="BV21"/>
  <c r="BU21"/>
  <c r="BW21" s="1"/>
  <c r="BU19"/>
  <c r="BW19" s="1"/>
  <c r="BV19"/>
  <c r="BV22"/>
  <c r="BU22"/>
  <c r="BW22" s="1"/>
  <c r="BV12"/>
  <c r="CL12" s="1"/>
  <c r="BV17"/>
  <c r="BU17"/>
  <c r="BW17" s="1"/>
  <c r="BU16"/>
  <c r="BW16" s="1"/>
  <c r="BV16"/>
  <c r="BF14"/>
  <c r="BG14" s="1"/>
  <c r="BU14"/>
  <c r="BW14" s="1"/>
  <c r="BV14"/>
  <c r="BF13"/>
  <c r="BG13" s="1"/>
  <c r="BV13"/>
  <c r="BU13"/>
  <c r="BW13" s="1"/>
  <c r="BL11"/>
  <c r="CL11"/>
  <c r="CM11"/>
  <c r="CI11"/>
  <c r="BF15"/>
  <c r="BG15" s="1"/>
  <c r="BV15"/>
  <c r="BU15"/>
  <c r="BW15" s="1"/>
  <c r="CM12"/>
  <c r="CI12"/>
  <c r="CL18"/>
  <c r="CI18"/>
  <c r="CM18"/>
  <c r="CM10"/>
  <c r="CL10"/>
  <c r="CL22" l="1"/>
  <c r="CL20"/>
  <c r="CM19"/>
  <c r="CL19"/>
  <c r="CI19"/>
  <c r="CI20"/>
  <c r="CM20"/>
  <c r="CI22"/>
  <c r="CM22"/>
  <c r="CM21"/>
  <c r="CL21"/>
  <c r="CI21"/>
  <c r="CM17"/>
  <c r="CI17"/>
  <c r="CL17"/>
  <c r="CI16"/>
  <c r="CM16"/>
  <c r="CL16"/>
  <c r="CI14"/>
  <c r="CM14"/>
  <c r="CL14"/>
  <c r="CM13"/>
  <c r="CI13"/>
  <c r="CL13"/>
  <c r="BH11"/>
  <c r="BI11" s="1"/>
  <c r="BE11"/>
  <c r="CM15"/>
  <c r="CL15"/>
  <c r="CI15"/>
  <c r="BL12" l="1"/>
  <c r="BE12" l="1"/>
  <c r="BH12"/>
  <c r="BI12" s="1"/>
  <c r="BL13" l="1"/>
  <c r="BH13" s="1"/>
  <c r="BI13" s="1"/>
  <c r="BE13" l="1"/>
  <c r="BL14" s="1"/>
  <c r="BE14" l="1"/>
  <c r="BH14"/>
  <c r="BI14" s="1"/>
  <c r="BL15" l="1"/>
  <c r="BE15" l="1"/>
  <c r="BH15"/>
  <c r="BI15" s="1"/>
  <c r="BL16" l="1"/>
  <c r="BH16" s="1"/>
  <c r="BI16" s="1"/>
  <c r="BE16" l="1"/>
  <c r="BL17" s="1"/>
  <c r="BH17" l="1"/>
  <c r="BI17" s="1"/>
  <c r="BE17"/>
  <c r="BL18" l="1"/>
  <c r="BE18" s="1"/>
  <c r="BH18" l="1"/>
  <c r="BI18" s="1"/>
  <c r="BL19" s="1"/>
  <c r="BE19" s="1"/>
  <c r="BI19" l="1"/>
  <c r="BH19"/>
  <c r="BL20" l="1"/>
  <c r="BE20" s="1"/>
  <c r="BH20" l="1"/>
  <c r="BI20" s="1"/>
  <c r="BL21" l="1"/>
  <c r="BH21" s="1"/>
  <c r="BE21" l="1"/>
  <c r="BL22" s="1"/>
  <c r="BE22" s="1"/>
  <c r="BI21"/>
  <c r="BH22" l="1"/>
  <c r="BI22" s="1"/>
</calcChain>
</file>

<file path=xl/sharedStrings.xml><?xml version="1.0" encoding="utf-8"?>
<sst xmlns="http://schemas.openxmlformats.org/spreadsheetml/2006/main" count="1300" uniqueCount="638">
  <si>
    <t> 39日6時間45分　－　7時間</t>
  </si>
  <si>
    <t> 次に7時間年休をとると</t>
  </si>
  <si>
    <t>2010年 4月1日以降の年休処理の仕方について</t>
    <rPh sb="4" eb="5">
      <t>ネン</t>
    </rPh>
    <phoneticPr fontId="2"/>
  </si>
  <si>
    <t>(1)</t>
    <phoneticPr fontId="3"/>
  </si>
  <si>
    <t>　年次休暇の単位は，１日，半日又は１時間とする。</t>
    <phoneticPr fontId="3"/>
  </si>
  <si>
    <t>　ただし，年次休暇の残日数のすべてを使用しようとする場合において，当該残日数に１時間未満の端数があるときは，当該残日数のすべてを使用することができる。</t>
    <phoneticPr fontId="3"/>
  </si>
  <si>
    <t>半日を単位とする年次休暇は，次のいずれかの要件に該当するときに使用できる。</t>
    <phoneticPr fontId="3"/>
  </si>
  <si>
    <t>ア</t>
    <phoneticPr fontId="3"/>
  </si>
  <si>
    <t>要件１</t>
    <phoneticPr fontId="3"/>
  </si>
  <si>
    <t>・</t>
    <phoneticPr fontId="3"/>
  </si>
  <si>
    <t>　１回の勤務時間に割り振られた勤務時間が７時間45分とされている場合で，休憩時間をはさんだ前後の勤務時間の差が45分以内である場合の当該休憩時間の前後のいずれか一方の勤務時間のすべてを勤務しないとき。</t>
    <rPh sb="73" eb="75">
      <t>ゼンゴ</t>
    </rPh>
    <phoneticPr fontId="3"/>
  </si>
  <si>
    <t>イ</t>
    <phoneticPr fontId="3"/>
  </si>
  <si>
    <t>要件２</t>
    <phoneticPr fontId="3"/>
  </si>
  <si>
    <t>　１回の勤務時間に割り振られた勤務時間が７時間45分とされている場合で，休憩時間をはさんだ前後の勤務時間が３時間を超え３時間30分未満である場合の当該勤務時間のすべてを勤務しないとき。</t>
    <phoneticPr fontId="3"/>
  </si>
  <si>
    <t xml:space="preserve"> 年次休暇の繰越（休暇規則第３条８項）</t>
    <phoneticPr fontId="3"/>
  </si>
  <si>
    <t>　年次休暇の繰越は，これまでどおり１日を単位とし，１日未満の端数があるときは，これを切り捨てるため，半日単位の年次休暇の繰越は認めない。</t>
    <phoneticPr fontId="3"/>
  </si>
  <si>
    <t>年次休暇の換算単位（休暇規則第３条第９項）</t>
    <phoneticPr fontId="3"/>
  </si>
  <si>
    <t>　平成22年４月１日から，１日の勤務時間が７時間45分となることに伴い，１時間を単位として使用した年次休暇を日に換算する場合は，次に掲げる学校職員の区分に応じた時間数をもって１日に換算する。</t>
    <phoneticPr fontId="3"/>
  </si>
  <si>
    <t>(2)から(4)までに掲げる学校職員以外の学校職員　７時間45分</t>
    <phoneticPr fontId="3"/>
  </si>
  <si>
    <t>鹿教教第  590 号，2010.3.31(教職員課扱い)</t>
  </si>
  <si>
    <t>○</t>
    <phoneticPr fontId="2"/>
  </si>
  <si>
    <t>ex.</t>
    <phoneticPr fontId="2"/>
  </si>
  <si>
    <t>1時間年休を取ると</t>
    <phoneticPr fontId="2"/>
  </si>
  <si>
    <t>↓</t>
    <phoneticPr fontId="2"/>
  </si>
  <si>
    <t>39日＋6時間45分の残</t>
    <phoneticPr fontId="2"/>
  </si>
  <si>
    <t>40日</t>
    <rPh sb="2" eb="3">
      <t>ニチ</t>
    </rPh>
    <phoneticPr fontId="2"/>
  </si>
  <si>
    <t>39日＋7時間45分</t>
    <phoneticPr fontId="2"/>
  </si>
  <si>
    <t>＝</t>
    <phoneticPr fontId="2"/>
  </si>
  <si>
    <t>38日6時間45分＋45分</t>
    <phoneticPr fontId="2"/>
  </si>
  <si>
    <t>38日6時間90分</t>
    <phoneticPr fontId="2"/>
  </si>
  <si>
    <t>38日7時間30分</t>
    <phoneticPr fontId="2"/>
  </si>
  <si>
    <t>1時間年休をとると</t>
    <phoneticPr fontId="2"/>
  </si>
  <si>
    <t>36日30時間－7時間</t>
    <phoneticPr fontId="2"/>
  </si>
  <si>
    <t>36日23時間</t>
    <phoneticPr fontId="2"/>
  </si>
  <si>
    <t xml:space="preserve"> 次に7時間年休を取ると</t>
    <rPh sb="1" eb="2">
      <t>ツギ</t>
    </rPh>
    <phoneticPr fontId="2"/>
  </si>
  <si>
    <t>４日×7時間45分＝31時間</t>
    <rPh sb="1" eb="2">
      <t>ニチ</t>
    </rPh>
    <rPh sb="4" eb="6">
      <t>ジカン</t>
    </rPh>
    <rPh sb="8" eb="9">
      <t>フン</t>
    </rPh>
    <rPh sb="12" eb="14">
      <t>ジカン</t>
    </rPh>
    <phoneticPr fontId="2"/>
  </si>
  <si>
    <t>40日＝36日＋31時間</t>
    <rPh sb="2" eb="3">
      <t>ニチ</t>
    </rPh>
    <rPh sb="6" eb="7">
      <t>ニチ</t>
    </rPh>
    <rPh sb="10" eb="12">
      <t>ジカン</t>
    </rPh>
    <phoneticPr fontId="2"/>
  </si>
  <si>
    <t>36日31時間－1時間</t>
    <phoneticPr fontId="2"/>
  </si>
  <si>
    <t>抜粋</t>
    <rPh sb="0" eb="2">
      <t>バッスイ</t>
    </rPh>
    <phoneticPr fontId="2"/>
  </si>
  <si>
    <t>（38日6時間45分＋7時間45分）－7時間</t>
    <phoneticPr fontId="2"/>
  </si>
  <si>
    <t> 1日毎に全体の日数(40日ｅｔｃ）から時間に換算した場合は，残日数の所に45分が残り続けます。</t>
    <rPh sb="20" eb="22">
      <t>ジカン</t>
    </rPh>
    <rPh sb="23" eb="25">
      <t>カンサン</t>
    </rPh>
    <phoneticPr fontId="2"/>
  </si>
  <si>
    <t>　4日分をまとめて時間換算すると31時間になります。</t>
    <rPh sb="3" eb="4">
      <t>フン</t>
    </rPh>
    <rPh sb="9" eb="11">
      <t>ジカン</t>
    </rPh>
    <rPh sb="11" eb="13">
      <t>カンサン</t>
    </rPh>
    <phoneticPr fontId="2"/>
  </si>
  <si>
    <t>※</t>
    <phoneticPr fontId="2"/>
  </si>
  <si>
    <t> 1日＝７時間45分</t>
    <phoneticPr fontId="2"/>
  </si>
  <si>
    <t>超勤代休時間及び半日単位の年次有給休暇取得制度の新設等について（通知）</t>
  </si>
  <si>
    <t xml:space="preserve">　1日毎に時間換算するよりも，まとめて4日分を時間に換算しておいた方が，計算がとても楽にできます。1日毎に時間に換算するか，4日分をまとめて時間に換算するかは，個人の自由です。計算さえ合っていればｏｋです。1分でも1時間取得！　っていうのは，今まで通りです。 </t>
    <phoneticPr fontId="2"/>
  </si>
  <si>
    <t>(※　一般の短時間育休等でない常勤職員のこと）</t>
    <rPh sb="3" eb="5">
      <t>イッパン</t>
    </rPh>
    <rPh sb="6" eb="9">
      <t>タンジカン</t>
    </rPh>
    <rPh sb="9" eb="11">
      <t>イクキュウ</t>
    </rPh>
    <rPh sb="11" eb="12">
      <t>トウ</t>
    </rPh>
    <rPh sb="15" eb="17">
      <t>ジョウキン</t>
    </rPh>
    <rPh sb="17" eb="19">
      <t>ショクイン</t>
    </rPh>
    <phoneticPr fontId="2"/>
  </si>
  <si>
    <t>　(鹿教教第590号通知）</t>
  </si>
  <si>
    <t>→</t>
    <phoneticPr fontId="2"/>
  </si>
  <si>
    <t>36日23時間</t>
    <rPh sb="2" eb="3">
      <t>ニチ</t>
    </rPh>
    <rPh sb="5" eb="7">
      <t>ジカン</t>
    </rPh>
    <phoneticPr fontId="2"/>
  </si>
  <si>
    <t>　分単位で取得できると勘違いしないように。分単位で取得できるのは，年休を全て使い切ろうとする際に「分」が残る場合のみです。</t>
    <rPh sb="36" eb="37">
      <t>スベ</t>
    </rPh>
    <rPh sb="38" eb="39">
      <t>ツカ</t>
    </rPh>
    <rPh sb="40" eb="41">
      <t>キ</t>
    </rPh>
    <rPh sb="46" eb="47">
      <t>サイ</t>
    </rPh>
    <rPh sb="49" eb="50">
      <t>フン</t>
    </rPh>
    <rPh sb="52" eb="53">
      <t>ノコ</t>
    </rPh>
    <rPh sb="54" eb="56">
      <t>バアイ</t>
    </rPh>
    <phoneticPr fontId="2"/>
  </si>
  <si>
    <t>36日30時間の残</t>
    <rPh sb="2" eb="3">
      <t>ニチ</t>
    </rPh>
    <rPh sb="5" eb="7">
      <t>ジカン</t>
    </rPh>
    <rPh sb="8" eb="9">
      <t>ザン</t>
    </rPh>
    <phoneticPr fontId="3"/>
  </si>
  <si>
    <t>※</t>
    <phoneticPr fontId="3"/>
  </si>
  <si>
    <t>｢分｣が最後の最後に残る可能性があるのは，年休日数が４の倍数以外の場合のみ。</t>
    <rPh sb="1" eb="2">
      <t>フン</t>
    </rPh>
    <rPh sb="4" eb="6">
      <t>サイゴ</t>
    </rPh>
    <rPh sb="7" eb="9">
      <t>サイゴ</t>
    </rPh>
    <rPh sb="10" eb="11">
      <t>ノコ</t>
    </rPh>
    <rPh sb="12" eb="15">
      <t>カノウセイ</t>
    </rPh>
    <rPh sb="21" eb="23">
      <t>ネンキュウ</t>
    </rPh>
    <rPh sb="23" eb="25">
      <t>ニッスウ</t>
    </rPh>
    <rPh sb="28" eb="30">
      <t>バイスウ</t>
    </rPh>
    <rPh sb="30" eb="32">
      <t>イガイ</t>
    </rPh>
    <rPh sb="33" eb="35">
      <t>バアイ</t>
    </rPh>
    <phoneticPr fontId="3"/>
  </si>
  <si>
    <t>→</t>
    <phoneticPr fontId="3"/>
  </si>
  <si>
    <t>7時間45分／２＝465分／２＝232.5分＝3時間52.5分</t>
    <rPh sb="1" eb="3">
      <t>ジカン</t>
    </rPh>
    <rPh sb="5" eb="6">
      <t>フン</t>
    </rPh>
    <rPh sb="12" eb="13">
      <t>フン</t>
    </rPh>
    <rPh sb="21" eb="22">
      <t>フン</t>
    </rPh>
    <rPh sb="24" eb="26">
      <t>ジカン</t>
    </rPh>
    <rPh sb="30" eb="31">
      <t>フン</t>
    </rPh>
    <phoneticPr fontId="3"/>
  </si>
  <si>
    <t>ということは，3時間52.5分±(４５／２）の勤務時間の場合のみ該当</t>
    <rPh sb="8" eb="10">
      <t>ジカン</t>
    </rPh>
    <rPh sb="14" eb="15">
      <t>フン</t>
    </rPh>
    <rPh sb="23" eb="25">
      <t>キンム</t>
    </rPh>
    <rPh sb="25" eb="27">
      <t>ジカン</t>
    </rPh>
    <rPh sb="28" eb="30">
      <t>バアイ</t>
    </rPh>
    <rPh sb="32" eb="34">
      <t>ガイトウ</t>
    </rPh>
    <phoneticPr fontId="3"/>
  </si>
  <si>
    <t>ということで，3時間52.5分＋(45/2）＝4時間15分，3時間52.5分-(45/2)＝3時間30分</t>
    <rPh sb="8" eb="10">
      <t>ジカン</t>
    </rPh>
    <rPh sb="14" eb="15">
      <t>フン</t>
    </rPh>
    <rPh sb="24" eb="26">
      <t>ジカン</t>
    </rPh>
    <rPh sb="28" eb="29">
      <t>フン</t>
    </rPh>
    <rPh sb="31" eb="33">
      <t>ジカン</t>
    </rPh>
    <rPh sb="37" eb="38">
      <t>フン</t>
    </rPh>
    <rPh sb="47" eb="49">
      <t>ジカン</t>
    </rPh>
    <rPh sb="51" eb="52">
      <t>フン</t>
    </rPh>
    <phoneticPr fontId="3"/>
  </si>
  <si>
    <t>ってことは，長い方の勤務時間4時間15分以内の場合と，短い方の勤務時間が3時間30分以上(相対的に増減）の場合のみが該当しうる。・・ってことだね。</t>
    <rPh sb="6" eb="7">
      <t>ナガ</t>
    </rPh>
    <rPh sb="8" eb="9">
      <t>ホウ</t>
    </rPh>
    <rPh sb="10" eb="12">
      <t>キンム</t>
    </rPh>
    <rPh sb="12" eb="14">
      <t>ジカン</t>
    </rPh>
    <rPh sb="15" eb="17">
      <t>ジカン</t>
    </rPh>
    <rPh sb="19" eb="20">
      <t>フン</t>
    </rPh>
    <rPh sb="20" eb="22">
      <t>イナイ</t>
    </rPh>
    <rPh sb="23" eb="25">
      <t>バアイ</t>
    </rPh>
    <rPh sb="27" eb="28">
      <t>ミジカ</t>
    </rPh>
    <rPh sb="29" eb="30">
      <t>ホウ</t>
    </rPh>
    <rPh sb="31" eb="33">
      <t>キンム</t>
    </rPh>
    <rPh sb="33" eb="35">
      <t>ジカン</t>
    </rPh>
    <rPh sb="37" eb="39">
      <t>ジカン</t>
    </rPh>
    <rPh sb="41" eb="42">
      <t>フン</t>
    </rPh>
    <rPh sb="42" eb="44">
      <t>イジョウ</t>
    </rPh>
    <rPh sb="45" eb="48">
      <t>ソウタイテキ</t>
    </rPh>
    <rPh sb="49" eb="51">
      <t>ゾウゲン</t>
    </rPh>
    <rPh sb="53" eb="55">
      <t>バアイ</t>
    </rPh>
    <rPh sb="58" eb="60">
      <t>ガイトウ</t>
    </rPh>
    <phoneticPr fontId="3"/>
  </si>
  <si>
    <t>午後が，14:00～16:45だとしたら，2時間45分の勤務時間になり，3時間を超えないので，非該当。14:00～17:00だとしても3時間ぴったりになるので，非該当（3時間を超えない）。午後が13:55～17:00だったら3時間05分になり，該当。</t>
    <rPh sb="0" eb="2">
      <t>ゴゴ</t>
    </rPh>
    <rPh sb="22" eb="24">
      <t>ジカン</t>
    </rPh>
    <rPh sb="26" eb="27">
      <t>フン</t>
    </rPh>
    <rPh sb="28" eb="30">
      <t>キンム</t>
    </rPh>
    <rPh sb="30" eb="32">
      <t>ジカン</t>
    </rPh>
    <rPh sb="37" eb="39">
      <t>ジカン</t>
    </rPh>
    <rPh sb="40" eb="41">
      <t>コ</t>
    </rPh>
    <rPh sb="47" eb="50">
      <t>ヒガイトウ</t>
    </rPh>
    <rPh sb="68" eb="70">
      <t>ジカン</t>
    </rPh>
    <rPh sb="80" eb="83">
      <t>ヒガイトウ</t>
    </rPh>
    <rPh sb="85" eb="87">
      <t>ジカン</t>
    </rPh>
    <rPh sb="88" eb="89">
      <t>コ</t>
    </rPh>
    <rPh sb="94" eb="96">
      <t>ゴゴ</t>
    </rPh>
    <rPh sb="113" eb="115">
      <t>ジカン</t>
    </rPh>
    <rPh sb="117" eb="118">
      <t>フン</t>
    </rPh>
    <rPh sb="122" eb="124">
      <t>ガイトウ</t>
    </rPh>
    <phoneticPr fontId="3"/>
  </si>
  <si>
    <t>学校では，0.5日を取得することは不可能に近い。</t>
    <rPh sb="0" eb="2">
      <t>ガッコウ</t>
    </rPh>
    <rPh sb="8" eb="9">
      <t>ニチ</t>
    </rPh>
    <rPh sb="10" eb="12">
      <t>シュトク</t>
    </rPh>
    <rPh sb="17" eb="20">
      <t>フカノウ</t>
    </rPh>
    <rPh sb="21" eb="22">
      <t>チカ</t>
    </rPh>
    <phoneticPr fontId="3"/>
  </si>
  <si>
    <t>←</t>
    <phoneticPr fontId="2"/>
  </si>
  <si>
    <t>＝</t>
    <phoneticPr fontId="2"/>
  </si>
  <si>
    <t>現実的に，午後の勤務時間が3時間を超える学校を探すのは難しい。・・・あることはある。</t>
    <rPh sb="0" eb="3">
      <t>ゲンジツテキ</t>
    </rPh>
    <rPh sb="5" eb="7">
      <t>ゴゴ</t>
    </rPh>
    <rPh sb="8" eb="10">
      <t>キンム</t>
    </rPh>
    <rPh sb="10" eb="12">
      <t>ジカン</t>
    </rPh>
    <rPh sb="14" eb="16">
      <t>ジカン</t>
    </rPh>
    <rPh sb="17" eb="18">
      <t>コ</t>
    </rPh>
    <rPh sb="20" eb="22">
      <t>ガッコウ</t>
    </rPh>
    <rPh sb="23" eb="24">
      <t>サガ</t>
    </rPh>
    <rPh sb="27" eb="28">
      <t>ムズカ</t>
    </rPh>
    <phoneticPr fontId="3"/>
  </si>
  <si>
    <t>｢年休差引確認｣追加</t>
    <rPh sb="1" eb="3">
      <t>ネンキュウ</t>
    </rPh>
    <rPh sb="3" eb="5">
      <t>サシヒキ</t>
    </rPh>
    <rPh sb="5" eb="7">
      <t>カクニン</t>
    </rPh>
    <rPh sb="8" eb="10">
      <t>ツイカ</t>
    </rPh>
    <phoneticPr fontId="2"/>
  </si>
  <si>
    <t>0.5日取得に対応</t>
    <rPh sb="3" eb="4">
      <t>ニチ</t>
    </rPh>
    <rPh sb="4" eb="6">
      <t>シュトク</t>
    </rPh>
    <rPh sb="7" eb="9">
      <t>タイオウ</t>
    </rPh>
    <phoneticPr fontId="2"/>
  </si>
  <si>
    <t>｢年休差引確認｣の33行目以降の式が一部copyされていなかった。</t>
    <rPh sb="1" eb="3">
      <t>ネンキュウ</t>
    </rPh>
    <rPh sb="3" eb="5">
      <t>サシヒキ</t>
    </rPh>
    <rPh sb="5" eb="7">
      <t>カクニン</t>
    </rPh>
    <rPh sb="11" eb="13">
      <t>ギョウメ</t>
    </rPh>
    <rPh sb="13" eb="15">
      <t>イコウ</t>
    </rPh>
    <rPh sb="16" eb="17">
      <t>シキ</t>
    </rPh>
    <rPh sb="18" eb="20">
      <t>イチブ</t>
    </rPh>
    <phoneticPr fontId="2"/>
  </si>
  <si>
    <t>使い切りに対応</t>
    <rPh sb="0" eb="1">
      <t>ツカ</t>
    </rPh>
    <rPh sb="2" eb="3">
      <t>キ</t>
    </rPh>
    <rPh sb="5" eb="7">
      <t>タイオウ</t>
    </rPh>
    <phoneticPr fontId="2"/>
  </si>
  <si>
    <t>年次有給休暇</t>
    <rPh sb="0" eb="2">
      <t>ネンジ</t>
    </rPh>
    <rPh sb="2" eb="4">
      <t>ユウキュウ</t>
    </rPh>
    <rPh sb="4" eb="6">
      <t>キュウカ</t>
    </rPh>
    <phoneticPr fontId="3"/>
  </si>
  <si>
    <r>
      <t>（鹿児島県学校職員の勤務時間，休暇等に関する条例第１１条</t>
    </r>
    <r>
      <rPr>
        <sz val="10"/>
        <rFont val="ＭＳ Ｐ明朝"/>
        <family val="1"/>
        <charset val="128"/>
      </rPr>
      <t>）</t>
    </r>
    <rPh sb="1" eb="5">
      <t>カゴシマケン</t>
    </rPh>
    <rPh sb="5" eb="7">
      <t>ガッコウ</t>
    </rPh>
    <rPh sb="7" eb="9">
      <t>ショクイン</t>
    </rPh>
    <rPh sb="10" eb="12">
      <t>キンム</t>
    </rPh>
    <rPh sb="12" eb="14">
      <t>ジカン</t>
    </rPh>
    <rPh sb="15" eb="17">
      <t>キュウカ</t>
    </rPh>
    <rPh sb="17" eb="18">
      <t>トウ</t>
    </rPh>
    <rPh sb="19" eb="20">
      <t>カン</t>
    </rPh>
    <rPh sb="22" eb="24">
      <t>ジョウレイ</t>
    </rPh>
    <rPh sb="24" eb="25">
      <t>ダイ</t>
    </rPh>
    <rPh sb="27" eb="28">
      <t>ジョウ</t>
    </rPh>
    <phoneticPr fontId="3"/>
  </si>
  <si>
    <t>○</t>
    <phoneticPr fontId="3"/>
  </si>
  <si>
    <t>「日数又は時間」となっているので，「一日」取得する場合は，時間の記入不要。「時間」で取得する場合は，時間欄も記入。</t>
    <rPh sb="1" eb="3">
      <t>ニッスウ</t>
    </rPh>
    <rPh sb="3" eb="4">
      <t>マタ</t>
    </rPh>
    <rPh sb="5" eb="7">
      <t>ジカン</t>
    </rPh>
    <rPh sb="18" eb="20">
      <t>イチニチ</t>
    </rPh>
    <rPh sb="21" eb="23">
      <t>シュトク</t>
    </rPh>
    <rPh sb="25" eb="27">
      <t>バアイ</t>
    </rPh>
    <rPh sb="29" eb="31">
      <t>ジカン</t>
    </rPh>
    <rPh sb="32" eb="34">
      <t>キニュウ</t>
    </rPh>
    <rPh sb="34" eb="36">
      <t>フヨウ</t>
    </rPh>
    <rPh sb="38" eb="40">
      <t>ジカン</t>
    </rPh>
    <rPh sb="42" eb="44">
      <t>シュトク</t>
    </rPh>
    <rPh sb="46" eb="48">
      <t>バアイ</t>
    </rPh>
    <rPh sb="50" eb="52">
      <t>ジカン</t>
    </rPh>
    <rPh sb="52" eb="53">
      <t>ラン</t>
    </rPh>
    <rPh sb="54" eb="56">
      <t>キニュウ</t>
    </rPh>
    <phoneticPr fontId="3"/>
  </si>
  <si>
    <t>１日＝7時間45分</t>
    <rPh sb="1" eb="2">
      <t>ニチ</t>
    </rPh>
    <rPh sb="4" eb="6">
      <t>ジカン</t>
    </rPh>
    <rPh sb="8" eb="9">
      <t>フン</t>
    </rPh>
    <phoneticPr fontId="3"/>
  </si>
  <si>
    <t>学校職員の休暇の取扱いに関する規則</t>
    <rPh sb="0" eb="2">
      <t>ガッコウ</t>
    </rPh>
    <rPh sb="2" eb="4">
      <t>ショクイン</t>
    </rPh>
    <rPh sb="5" eb="7">
      <t>キュウカ</t>
    </rPh>
    <rPh sb="8" eb="10">
      <t>トリアツカイ</t>
    </rPh>
    <rPh sb="12" eb="13">
      <t>カン</t>
    </rPh>
    <rPh sb="15" eb="17">
      <t>キソク</t>
    </rPh>
    <phoneticPr fontId="3"/>
  </si>
  <si>
    <t>１分でも１時間</t>
    <rPh sb="1" eb="2">
      <t>フン</t>
    </rPh>
    <rPh sb="5" eb="7">
      <t>ジカン</t>
    </rPh>
    <phoneticPr fontId="3"/>
  </si>
  <si>
    <t>第11条</t>
    <rPh sb="0" eb="1">
      <t>ダイ</t>
    </rPh>
    <rPh sb="3" eb="4">
      <t>ジョウ</t>
    </rPh>
    <phoneticPr fontId="3"/>
  </si>
  <si>
    <r>
      <t>あらかじめ「処理簿」で処理できなかった場合は，週休日を除き遅くとも</t>
    </r>
    <r>
      <rPr>
        <sz val="10"/>
        <color indexed="10"/>
        <rFont val="ＭＳ Ｐ明朝"/>
        <family val="1"/>
        <charset val="128"/>
      </rPr>
      <t>３</t>
    </r>
    <r>
      <rPr>
        <sz val="10"/>
        <rFont val="ＭＳ Ｐ明朝"/>
        <family val="1"/>
        <charset val="128"/>
      </rPr>
      <t>日以内に処理しなければならない。</t>
    </r>
    <rPh sb="6" eb="8">
      <t>ショリ</t>
    </rPh>
    <rPh sb="8" eb="9">
      <t>ボ</t>
    </rPh>
    <rPh sb="11" eb="13">
      <t>ショリ</t>
    </rPh>
    <rPh sb="19" eb="21">
      <t>バアイ</t>
    </rPh>
    <rPh sb="23" eb="26">
      <t>シュウキュウビ</t>
    </rPh>
    <rPh sb="27" eb="28">
      <t>ノゾ</t>
    </rPh>
    <rPh sb="29" eb="30">
      <t>オソ</t>
    </rPh>
    <rPh sb="34" eb="35">
      <t>ニチ</t>
    </rPh>
    <rPh sb="35" eb="37">
      <t>イナイ</t>
    </rPh>
    <rPh sb="38" eb="40">
      <t>ショリ</t>
    </rPh>
    <phoneticPr fontId="3"/>
  </si>
  <si>
    <r>
      <t>　学校職員が，</t>
    </r>
    <r>
      <rPr>
        <sz val="10"/>
        <color rgb="FFFF0000"/>
        <rFont val="ＭＳ Ｐ明朝"/>
        <family val="1"/>
        <charset val="128"/>
      </rPr>
      <t>週休日を除き</t>
    </r>
    <r>
      <rPr>
        <sz val="10"/>
        <rFont val="ＭＳ Ｐ明朝"/>
        <family val="1"/>
        <charset val="128"/>
      </rPr>
      <t>引き続き</t>
    </r>
    <r>
      <rPr>
        <sz val="10"/>
        <color rgb="FFFF0000"/>
        <rFont val="ＭＳ Ｐ明朝"/>
        <family val="1"/>
        <charset val="128"/>
      </rPr>
      <t>6日を超</t>
    </r>
    <r>
      <rPr>
        <sz val="10"/>
        <rFont val="ＭＳ Ｐ明朝"/>
        <family val="1"/>
        <charset val="128"/>
      </rPr>
      <t>える休暇の</t>
    </r>
    <r>
      <rPr>
        <sz val="10"/>
        <color rgb="FFFF0000"/>
        <rFont val="ＭＳ Ｐ明朝"/>
        <family val="1"/>
        <charset val="128"/>
      </rPr>
      <t>承認等</t>
    </r>
    <r>
      <rPr>
        <sz val="10"/>
        <rFont val="ＭＳ Ｐ明朝"/>
        <family val="1"/>
        <charset val="128"/>
      </rPr>
      <t>を求めるに当たっては，医師の証明書その他勤務しない理由を明らかにする書面を提出しなければならない。</t>
    </r>
    <rPh sb="1" eb="3">
      <t>ガッコウ</t>
    </rPh>
    <rPh sb="3" eb="5">
      <t>ショクイン</t>
    </rPh>
    <rPh sb="7" eb="9">
      <t>シュウキュウ</t>
    </rPh>
    <rPh sb="9" eb="10">
      <t>ビ</t>
    </rPh>
    <rPh sb="11" eb="12">
      <t>ノゾ</t>
    </rPh>
    <rPh sb="13" eb="14">
      <t>ヒ</t>
    </rPh>
    <rPh sb="15" eb="16">
      <t>ツヅ</t>
    </rPh>
    <rPh sb="18" eb="19">
      <t>ニチ</t>
    </rPh>
    <rPh sb="20" eb="21">
      <t>コ</t>
    </rPh>
    <rPh sb="23" eb="25">
      <t>キュウカ</t>
    </rPh>
    <rPh sb="26" eb="28">
      <t>ショウニン</t>
    </rPh>
    <rPh sb="28" eb="29">
      <t>トウ</t>
    </rPh>
    <rPh sb="30" eb="31">
      <t>モト</t>
    </rPh>
    <rPh sb="34" eb="35">
      <t>ア</t>
    </rPh>
    <rPh sb="40" eb="42">
      <t>イシ</t>
    </rPh>
    <rPh sb="43" eb="46">
      <t>ショウメイショ</t>
    </rPh>
    <rPh sb="48" eb="49">
      <t>タ</t>
    </rPh>
    <rPh sb="49" eb="51">
      <t>キンム</t>
    </rPh>
    <rPh sb="54" eb="56">
      <t>リユウ</t>
    </rPh>
    <rPh sb="57" eb="58">
      <t>アキ</t>
    </rPh>
    <rPh sb="63" eb="65">
      <t>ショメン</t>
    </rPh>
    <rPh sb="66" eb="68">
      <t>テイシュツ</t>
    </rPh>
    <phoneticPr fontId="3"/>
  </si>
  <si>
    <t>（学校職員の休暇の取扱いに関する規則第１２条）</t>
    <rPh sb="1" eb="3">
      <t>ガッコウ</t>
    </rPh>
    <rPh sb="3" eb="5">
      <t>ショクイン</t>
    </rPh>
    <rPh sb="6" eb="8">
      <t>キュウカ</t>
    </rPh>
    <rPh sb="9" eb="11">
      <t>トリアツカ</t>
    </rPh>
    <rPh sb="13" eb="14">
      <t>カン</t>
    </rPh>
    <rPh sb="16" eb="18">
      <t>キソク</t>
    </rPh>
    <rPh sb="18" eb="19">
      <t>ダイ</t>
    </rPh>
    <rPh sb="21" eb="22">
      <t>ジョウ</t>
    </rPh>
    <phoneticPr fontId="3"/>
  </si>
  <si>
    <r>
      <t>年休の利用目的は，労基法の関知しないところであり，使用者の干渉を許さない労働者の自由　　　　　　　　　　　　　　　　　　　　　　　　　　　　　　　　　　　　　　　　　　　</t>
    </r>
    <r>
      <rPr>
        <sz val="10"/>
        <color indexed="48"/>
        <rFont val="ＭＳ Ｐ明朝"/>
        <family val="1"/>
        <charset val="128"/>
      </rPr>
      <t>（労基法第３９条４項，最高裁判決S48）</t>
    </r>
    <rPh sb="0" eb="2">
      <t>ネンキュウ</t>
    </rPh>
    <rPh sb="3" eb="5">
      <t>リヨウ</t>
    </rPh>
    <rPh sb="5" eb="7">
      <t>モクテキ</t>
    </rPh>
    <rPh sb="9" eb="12">
      <t>ロウキホウ</t>
    </rPh>
    <rPh sb="13" eb="15">
      <t>カンチ</t>
    </rPh>
    <rPh sb="25" eb="28">
      <t>シヨウシャ</t>
    </rPh>
    <rPh sb="29" eb="31">
      <t>カンショウ</t>
    </rPh>
    <rPh sb="32" eb="33">
      <t>ユル</t>
    </rPh>
    <rPh sb="36" eb="39">
      <t>ロウドウシャ</t>
    </rPh>
    <rPh sb="40" eb="42">
      <t>ジユウ</t>
    </rPh>
    <rPh sb="86" eb="89">
      <t>ロウキホウ</t>
    </rPh>
    <rPh sb="89" eb="90">
      <t>ダイ</t>
    </rPh>
    <rPh sb="92" eb="93">
      <t>ジョウ</t>
    </rPh>
    <rPh sb="94" eb="95">
      <t>コウ</t>
    </rPh>
    <rPh sb="96" eb="99">
      <t>サイコウサイ</t>
    </rPh>
    <rPh sb="99" eb="101">
      <t>ハンケツ</t>
    </rPh>
    <phoneticPr fontId="3"/>
  </si>
  <si>
    <t>　所属長は，学校職員が週休日を除き引き続き6日以内の休暇の承認等を求めた場合において必要と認めるときは，勤務しない理由を明らかにする書面を提出させることができる。</t>
    <rPh sb="1" eb="4">
      <t>ショゾクチョウ</t>
    </rPh>
    <rPh sb="6" eb="8">
      <t>ガッコウ</t>
    </rPh>
    <rPh sb="8" eb="10">
      <t>ショクイン</t>
    </rPh>
    <rPh sb="11" eb="13">
      <t>シュウキュウ</t>
    </rPh>
    <rPh sb="13" eb="14">
      <t>ビ</t>
    </rPh>
    <rPh sb="15" eb="16">
      <t>ノゾ</t>
    </rPh>
    <rPh sb="17" eb="18">
      <t>ヒ</t>
    </rPh>
    <rPh sb="19" eb="20">
      <t>ツヅ</t>
    </rPh>
    <rPh sb="22" eb="23">
      <t>ニチ</t>
    </rPh>
    <rPh sb="23" eb="25">
      <t>イナイ</t>
    </rPh>
    <rPh sb="26" eb="28">
      <t>キュウカ</t>
    </rPh>
    <rPh sb="29" eb="31">
      <t>ショウニン</t>
    </rPh>
    <rPh sb="31" eb="32">
      <t>トウ</t>
    </rPh>
    <rPh sb="33" eb="34">
      <t>モト</t>
    </rPh>
    <rPh sb="36" eb="38">
      <t>バアイ</t>
    </rPh>
    <rPh sb="42" eb="44">
      <t>ヒツヨウ</t>
    </rPh>
    <rPh sb="45" eb="46">
      <t>ミト</t>
    </rPh>
    <rPh sb="52" eb="54">
      <t>キンム</t>
    </rPh>
    <rPh sb="57" eb="59">
      <t>リユウ</t>
    </rPh>
    <rPh sb="60" eb="61">
      <t>アキ</t>
    </rPh>
    <rPh sb="66" eb="68">
      <t>ショメン</t>
    </rPh>
    <rPh sb="69" eb="71">
      <t>テイシュツ</t>
    </rPh>
    <phoneticPr fontId="3"/>
  </si>
  <si>
    <t>（つまり，休暇の利用目的を尋ねること自体が，不法行為となりうる）</t>
    <rPh sb="5" eb="7">
      <t>キュウカ</t>
    </rPh>
    <rPh sb="8" eb="10">
      <t>リヨウ</t>
    </rPh>
    <rPh sb="10" eb="12">
      <t>モクテキ</t>
    </rPh>
    <rPh sb="13" eb="14">
      <t>タズ</t>
    </rPh>
    <rPh sb="18" eb="20">
      <t>ジタイ</t>
    </rPh>
    <rPh sb="22" eb="24">
      <t>フホウ</t>
    </rPh>
    <rPh sb="24" eb="26">
      <t>コウイ</t>
    </rPh>
    <phoneticPr fontId="3"/>
  </si>
  <si>
    <r>
      <t>職員が年休の時季指定をした勤務予定日が，使用者として通常の配慮をしたとしても代替勤務者を確保して勤務割を変更することが</t>
    </r>
    <r>
      <rPr>
        <sz val="10"/>
        <color indexed="10"/>
        <rFont val="ＭＳ Ｐ明朝"/>
        <family val="1"/>
        <charset val="128"/>
      </rPr>
      <t>客観的</t>
    </r>
    <r>
      <rPr>
        <sz val="10"/>
        <rFont val="ＭＳ Ｐ明朝"/>
        <family val="1"/>
        <charset val="128"/>
      </rPr>
      <t>に可能な状況になかったと判断される場合には，時季変更権の行使は適法と解するのが相当</t>
    </r>
    <r>
      <rPr>
        <sz val="10"/>
        <color indexed="48"/>
        <rFont val="ＭＳ Ｐ明朝"/>
        <family val="1"/>
        <charset val="128"/>
      </rPr>
      <t>（最高裁判決</t>
    </r>
    <r>
      <rPr>
        <sz val="10"/>
        <rFont val="ＭＳ Ｐ明朝"/>
        <family val="1"/>
        <charset val="128"/>
      </rPr>
      <t>）</t>
    </r>
    <rPh sb="0" eb="2">
      <t>ショクイン</t>
    </rPh>
    <rPh sb="3" eb="5">
      <t>ネンキュウ</t>
    </rPh>
    <rPh sb="6" eb="8">
      <t>ジキ</t>
    </rPh>
    <rPh sb="8" eb="10">
      <t>シテイ</t>
    </rPh>
    <rPh sb="13" eb="15">
      <t>キンム</t>
    </rPh>
    <rPh sb="15" eb="18">
      <t>ヨテイビ</t>
    </rPh>
    <rPh sb="20" eb="23">
      <t>シヨウシャ</t>
    </rPh>
    <rPh sb="26" eb="28">
      <t>ツウジョウ</t>
    </rPh>
    <rPh sb="29" eb="31">
      <t>ハイリョ</t>
    </rPh>
    <rPh sb="38" eb="40">
      <t>ダイタイ</t>
    </rPh>
    <rPh sb="40" eb="43">
      <t>キンムシャ</t>
    </rPh>
    <rPh sb="44" eb="46">
      <t>カクホ</t>
    </rPh>
    <rPh sb="48" eb="50">
      <t>キンム</t>
    </rPh>
    <rPh sb="50" eb="51">
      <t>ワリ</t>
    </rPh>
    <rPh sb="52" eb="54">
      <t>ヘンコウ</t>
    </rPh>
    <rPh sb="59" eb="62">
      <t>キャッカンテキ</t>
    </rPh>
    <rPh sb="63" eb="65">
      <t>カノウ</t>
    </rPh>
    <rPh sb="66" eb="68">
      <t>ジョウキョウ</t>
    </rPh>
    <rPh sb="74" eb="76">
      <t>ハンダン</t>
    </rPh>
    <rPh sb="79" eb="81">
      <t>バアイ</t>
    </rPh>
    <rPh sb="84" eb="86">
      <t>ジキ</t>
    </rPh>
    <rPh sb="86" eb="89">
      <t>ヘンコウケン</t>
    </rPh>
    <rPh sb="90" eb="92">
      <t>コウシ</t>
    </rPh>
    <rPh sb="93" eb="95">
      <t>テキホウ</t>
    </rPh>
    <rPh sb="96" eb="97">
      <t>カイ</t>
    </rPh>
    <rPh sb="101" eb="103">
      <t>ソウトウ</t>
    </rPh>
    <rPh sb="104" eb="107">
      <t>サイコウサイ</t>
    </rPh>
    <rPh sb="107" eb="109">
      <t>ハンケツ</t>
    </rPh>
    <phoneticPr fontId="3"/>
  </si>
  <si>
    <r>
      <rPr>
        <sz val="10"/>
        <color rgb="FFFF0000"/>
        <rFont val="ＭＳ Ｐ明朝"/>
        <family val="1"/>
        <charset val="128"/>
      </rPr>
      <t>年休</t>
    </r>
    <r>
      <rPr>
        <sz val="10"/>
        <rFont val="ＭＳ Ｐ明朝"/>
        <family val="1"/>
        <charset val="128"/>
      </rPr>
      <t>の場合は，6日を超えても「勤務しない理由を明らかにする書面」提出不要　</t>
    </r>
    <rPh sb="0" eb="2">
      <t>ネンキュウ</t>
    </rPh>
    <rPh sb="3" eb="5">
      <t>バアイ</t>
    </rPh>
    <rPh sb="8" eb="9">
      <t>ニチ</t>
    </rPh>
    <rPh sb="10" eb="11">
      <t>コ</t>
    </rPh>
    <rPh sb="15" eb="17">
      <t>キンム</t>
    </rPh>
    <rPh sb="20" eb="22">
      <t>リユウ</t>
    </rPh>
    <rPh sb="23" eb="24">
      <t>アキ</t>
    </rPh>
    <rPh sb="29" eb="31">
      <t>ショメン</t>
    </rPh>
    <rPh sb="32" eb="34">
      <t>テイシュツ</t>
    </rPh>
    <rPh sb="34" eb="36">
      <t>フヨウ</t>
    </rPh>
    <phoneticPr fontId="3"/>
  </si>
  <si>
    <r>
      <t>(年休は，「</t>
    </r>
    <r>
      <rPr>
        <sz val="10"/>
        <color rgb="FFFF0000"/>
        <rFont val="ＭＳ Ｐ明朝"/>
        <family val="1"/>
        <charset val="128"/>
      </rPr>
      <t>承認等</t>
    </r>
    <r>
      <rPr>
        <sz val="10"/>
        <rFont val="ＭＳ Ｐ明朝"/>
        <family val="1"/>
        <charset val="128"/>
      </rPr>
      <t>」の対象外）</t>
    </r>
    <rPh sb="1" eb="3">
      <t>ネンキュウ</t>
    </rPh>
    <rPh sb="6" eb="9">
      <t>ショウニントウ</t>
    </rPh>
    <rPh sb="11" eb="14">
      <t>タイショウガイ</t>
    </rPh>
    <phoneticPr fontId="3"/>
  </si>
  <si>
    <t>（つまり，客観的な状況がない限りに於いて年休の時季指定を行った時点で年次有給休暇は取得したとみなされる）</t>
    <rPh sb="5" eb="8">
      <t>キャッカンテキ</t>
    </rPh>
    <rPh sb="9" eb="11">
      <t>ジョウキョウ</t>
    </rPh>
    <rPh sb="14" eb="15">
      <t>カギ</t>
    </rPh>
    <rPh sb="17" eb="18">
      <t>オ</t>
    </rPh>
    <rPh sb="20" eb="22">
      <t>ネンキュウ</t>
    </rPh>
    <rPh sb="23" eb="25">
      <t>ジキ</t>
    </rPh>
    <rPh sb="25" eb="27">
      <t>シテイ</t>
    </rPh>
    <rPh sb="28" eb="29">
      <t>オコナ</t>
    </rPh>
    <rPh sb="31" eb="33">
      <t>ジテン</t>
    </rPh>
    <rPh sb="34" eb="36">
      <t>ネンジ</t>
    </rPh>
    <rPh sb="36" eb="38">
      <t>ユウキュウ</t>
    </rPh>
    <rPh sb="38" eb="40">
      <t>キュウカ</t>
    </rPh>
    <rPh sb="41" eb="43">
      <t>シュトク</t>
    </rPh>
    <phoneticPr fontId="3"/>
  </si>
  <si>
    <r>
      <t>時季変更権が行使できる「事業の正常な運営を妨げる場合」とは，例えば，年末等特に業務頻繁で代替要因もいないような場合や多数の労働者の年休取得が同一時期に重なり事業の運営自体ままならない時など，</t>
    </r>
    <r>
      <rPr>
        <sz val="10"/>
        <color indexed="10"/>
        <rFont val="ＭＳ Ｐ明朝"/>
        <family val="1"/>
        <charset val="128"/>
      </rPr>
      <t>合理性の観点</t>
    </r>
    <r>
      <rPr>
        <sz val="10"/>
        <rFont val="ＭＳ Ｐ明朝"/>
        <family val="1"/>
        <charset val="128"/>
      </rPr>
      <t>から個別具体的に判断される。</t>
    </r>
    <r>
      <rPr>
        <sz val="10"/>
        <color indexed="48"/>
        <rFont val="ＭＳ Ｐ明朝"/>
        <family val="1"/>
        <charset val="128"/>
      </rPr>
      <t>（最高裁判決S58,H1）</t>
    </r>
    <rPh sb="0" eb="2">
      <t>ジキ</t>
    </rPh>
    <rPh sb="2" eb="5">
      <t>ヘンコウケン</t>
    </rPh>
    <rPh sb="6" eb="8">
      <t>コウシ</t>
    </rPh>
    <rPh sb="12" eb="14">
      <t>ジギョウ</t>
    </rPh>
    <rPh sb="15" eb="17">
      <t>セイジョウ</t>
    </rPh>
    <rPh sb="18" eb="20">
      <t>ウンエイ</t>
    </rPh>
    <rPh sb="21" eb="22">
      <t>サマタ</t>
    </rPh>
    <rPh sb="24" eb="26">
      <t>バアイ</t>
    </rPh>
    <rPh sb="30" eb="31">
      <t>タト</t>
    </rPh>
    <rPh sb="34" eb="36">
      <t>ネンマツ</t>
    </rPh>
    <rPh sb="36" eb="37">
      <t>トウ</t>
    </rPh>
    <rPh sb="37" eb="38">
      <t>トク</t>
    </rPh>
    <rPh sb="39" eb="41">
      <t>ギョウム</t>
    </rPh>
    <rPh sb="41" eb="43">
      <t>ヒンパン</t>
    </rPh>
    <rPh sb="44" eb="46">
      <t>ダイタイ</t>
    </rPh>
    <rPh sb="46" eb="48">
      <t>ヨウイン</t>
    </rPh>
    <rPh sb="55" eb="57">
      <t>バアイ</t>
    </rPh>
    <rPh sb="58" eb="60">
      <t>タスウ</t>
    </rPh>
    <rPh sb="61" eb="64">
      <t>ロウドウシャ</t>
    </rPh>
    <rPh sb="65" eb="67">
      <t>ネンキュウ</t>
    </rPh>
    <rPh sb="67" eb="69">
      <t>シュトク</t>
    </rPh>
    <rPh sb="70" eb="72">
      <t>ドウイツ</t>
    </rPh>
    <rPh sb="72" eb="74">
      <t>ジキ</t>
    </rPh>
    <rPh sb="75" eb="76">
      <t>カサ</t>
    </rPh>
    <rPh sb="78" eb="80">
      <t>ジギョウ</t>
    </rPh>
    <rPh sb="81" eb="83">
      <t>ウンエイ</t>
    </rPh>
    <rPh sb="83" eb="85">
      <t>ジタイ</t>
    </rPh>
    <rPh sb="91" eb="92">
      <t>トキ</t>
    </rPh>
    <rPh sb="95" eb="98">
      <t>ゴウリセイ</t>
    </rPh>
    <rPh sb="99" eb="101">
      <t>カンテン</t>
    </rPh>
    <rPh sb="103" eb="105">
      <t>コベツ</t>
    </rPh>
    <rPh sb="105" eb="108">
      <t>グタイテキ</t>
    </rPh>
    <rPh sb="109" eb="111">
      <t>ハンダン</t>
    </rPh>
    <rPh sb="116" eb="119">
      <t>サイコウサイ</t>
    </rPh>
    <rPh sb="119" eb="121">
      <t>ハンケツ</t>
    </rPh>
    <phoneticPr fontId="3"/>
  </si>
  <si>
    <r>
      <t>使用者は年休の取得を嫌がるのではなく，業務体制の改善を進めるとともに労働者の意識や状況を変えていく取り組みをすることが必要。使用者は，労働者の指定した時季にできるだけ年休が取れるよう状況に応じた</t>
    </r>
    <r>
      <rPr>
        <sz val="10"/>
        <color indexed="10"/>
        <rFont val="ＭＳ Ｐ明朝"/>
        <family val="1"/>
        <charset val="128"/>
      </rPr>
      <t>配慮をする義務</t>
    </r>
    <r>
      <rPr>
        <sz val="10"/>
        <rFont val="ＭＳ Ｐ明朝"/>
        <family val="1"/>
        <charset val="128"/>
      </rPr>
      <t>があるとされる。</t>
    </r>
    <r>
      <rPr>
        <sz val="10"/>
        <color indexed="48"/>
        <rFont val="ＭＳ Ｐ明朝"/>
        <family val="1"/>
        <charset val="128"/>
      </rPr>
      <t>（最高裁判決S62,H4）</t>
    </r>
    <rPh sb="0" eb="3">
      <t>シヨウシャ</t>
    </rPh>
    <rPh sb="4" eb="6">
      <t>ネンキュウ</t>
    </rPh>
    <rPh sb="7" eb="9">
      <t>シュトク</t>
    </rPh>
    <rPh sb="10" eb="11">
      <t>イヤ</t>
    </rPh>
    <rPh sb="19" eb="21">
      <t>ギョウム</t>
    </rPh>
    <rPh sb="21" eb="23">
      <t>タイセイ</t>
    </rPh>
    <rPh sb="24" eb="26">
      <t>カイゼン</t>
    </rPh>
    <rPh sb="27" eb="28">
      <t>スス</t>
    </rPh>
    <rPh sb="34" eb="37">
      <t>ロウドウシャ</t>
    </rPh>
    <rPh sb="38" eb="40">
      <t>イシキ</t>
    </rPh>
    <rPh sb="41" eb="43">
      <t>ジョウキョウ</t>
    </rPh>
    <rPh sb="44" eb="45">
      <t>カ</t>
    </rPh>
    <rPh sb="49" eb="50">
      <t>ト</t>
    </rPh>
    <rPh sb="51" eb="52">
      <t>ク</t>
    </rPh>
    <rPh sb="59" eb="61">
      <t>ヒツヨウ</t>
    </rPh>
    <rPh sb="62" eb="65">
      <t>シヨウシャ</t>
    </rPh>
    <rPh sb="67" eb="70">
      <t>ロウドウシャ</t>
    </rPh>
    <rPh sb="71" eb="73">
      <t>シテイ</t>
    </rPh>
    <rPh sb="75" eb="77">
      <t>ジキ</t>
    </rPh>
    <rPh sb="83" eb="85">
      <t>ネンキュウ</t>
    </rPh>
    <rPh sb="86" eb="87">
      <t>ト</t>
    </rPh>
    <rPh sb="91" eb="93">
      <t>ジョウキョウ</t>
    </rPh>
    <rPh sb="94" eb="95">
      <t>オウ</t>
    </rPh>
    <rPh sb="97" eb="99">
      <t>ハイリョ</t>
    </rPh>
    <rPh sb="102" eb="104">
      <t>ギム</t>
    </rPh>
    <rPh sb="113" eb="116">
      <t>サイコウサイ</t>
    </rPh>
    <rPh sb="116" eb="118">
      <t>ハンケツ</t>
    </rPh>
    <phoneticPr fontId="3"/>
  </si>
  <si>
    <t>（時季変更権の行使の言動は年休の取得を抑制する効果をもち労基法第３９条の精神に反する。）</t>
    <rPh sb="1" eb="3">
      <t>ジキ</t>
    </rPh>
    <rPh sb="3" eb="6">
      <t>ヘンコウケン</t>
    </rPh>
    <rPh sb="7" eb="9">
      <t>コウシ</t>
    </rPh>
    <rPh sb="10" eb="12">
      <t>ゲンドウ</t>
    </rPh>
    <rPh sb="13" eb="15">
      <t>ネンキュウ</t>
    </rPh>
    <rPh sb="16" eb="18">
      <t>シュトク</t>
    </rPh>
    <rPh sb="19" eb="21">
      <t>ヨクセイ</t>
    </rPh>
    <rPh sb="23" eb="25">
      <t>コウカ</t>
    </rPh>
    <rPh sb="28" eb="31">
      <t>ロウキホウ</t>
    </rPh>
    <rPh sb="31" eb="32">
      <t>ダイ</t>
    </rPh>
    <rPh sb="34" eb="35">
      <t>ジョウ</t>
    </rPh>
    <rPh sb="36" eb="38">
      <t>セイシン</t>
    </rPh>
    <rPh sb="39" eb="40">
      <t>ハン</t>
    </rPh>
    <phoneticPr fontId="3"/>
  </si>
  <si>
    <t>上記の判決を受け，鹿児島県では，年休取得が「承認」から「届出」になり，年休「処理」簿になった。</t>
    <rPh sb="0" eb="2">
      <t>ジョウキ</t>
    </rPh>
    <rPh sb="3" eb="5">
      <t>ハンケツ</t>
    </rPh>
    <rPh sb="6" eb="7">
      <t>ウ</t>
    </rPh>
    <rPh sb="9" eb="13">
      <t>カゴシマケン</t>
    </rPh>
    <rPh sb="16" eb="18">
      <t>ネンキュウ</t>
    </rPh>
    <rPh sb="18" eb="20">
      <t>シュトク</t>
    </rPh>
    <rPh sb="22" eb="24">
      <t>ショウニン</t>
    </rPh>
    <rPh sb="28" eb="30">
      <t>トドケデ</t>
    </rPh>
    <rPh sb="35" eb="37">
      <t>ネンキュウ</t>
    </rPh>
    <rPh sb="38" eb="40">
      <t>ショリ</t>
    </rPh>
    <rPh sb="41" eb="42">
      <t>ボ</t>
    </rPh>
    <phoneticPr fontId="3"/>
  </si>
  <si>
    <t>休憩時間から発生する年休はあり得ない。（無給時間に有給休暇は発生しない）</t>
    <rPh sb="0" eb="2">
      <t>キュウケイ</t>
    </rPh>
    <rPh sb="2" eb="4">
      <t>ジカン</t>
    </rPh>
    <rPh sb="6" eb="8">
      <t>ハッセイ</t>
    </rPh>
    <rPh sb="10" eb="12">
      <t>ネンキュウ</t>
    </rPh>
    <rPh sb="15" eb="16">
      <t>エ</t>
    </rPh>
    <rPh sb="20" eb="22">
      <t>ムキュウ</t>
    </rPh>
    <rPh sb="22" eb="24">
      <t>ジカン</t>
    </rPh>
    <rPh sb="25" eb="27">
      <t>ユウキュウ</t>
    </rPh>
    <rPh sb="27" eb="29">
      <t>キュウカ</t>
    </rPh>
    <rPh sb="30" eb="32">
      <t>ハッセイ</t>
    </rPh>
    <phoneticPr fontId="3"/>
  </si>
  <si>
    <t>休憩時間は無給。</t>
    <rPh sb="0" eb="2">
      <t>キュウケイ</t>
    </rPh>
    <rPh sb="2" eb="4">
      <t>ジカン</t>
    </rPh>
    <rPh sb="5" eb="7">
      <t>ムキュウ</t>
    </rPh>
    <phoneticPr fontId="3"/>
  </si>
  <si>
    <t>鹿児島県学校職員の勤務時間，休暇等に関する条例</t>
    <rPh sb="0" eb="4">
      <t>カゴシマケン</t>
    </rPh>
    <rPh sb="4" eb="6">
      <t>ガッコウ</t>
    </rPh>
    <rPh sb="6" eb="8">
      <t>ショクイン</t>
    </rPh>
    <rPh sb="9" eb="11">
      <t>キンム</t>
    </rPh>
    <rPh sb="11" eb="13">
      <t>ジカン</t>
    </rPh>
    <rPh sb="14" eb="16">
      <t>キュウカ</t>
    </rPh>
    <rPh sb="16" eb="17">
      <t>トウ</t>
    </rPh>
    <rPh sb="18" eb="19">
      <t>カン</t>
    </rPh>
    <rPh sb="21" eb="23">
      <t>ジョウレイ</t>
    </rPh>
    <phoneticPr fontId="3"/>
  </si>
  <si>
    <r>
      <t>年次有給休暇は，</t>
    </r>
    <r>
      <rPr>
        <sz val="10"/>
        <color rgb="FFFF0000"/>
        <rFont val="ＭＳ Ｐ明朝"/>
        <family val="1"/>
        <charset val="128"/>
      </rPr>
      <t>一の年ごと</t>
    </r>
    <r>
      <rPr>
        <sz val="10"/>
        <rFont val="ＭＳ Ｐ明朝"/>
        <family val="1"/>
        <charset val="128"/>
      </rPr>
      <t>における休暇とし，その日数は，一の年において，次の各号に掲げる職員の区分に応じて，当該各号に掲げる日数とする。以下略</t>
    </r>
    <rPh sb="0" eb="2">
      <t>ネンジ</t>
    </rPh>
    <rPh sb="2" eb="4">
      <t>ユウキュウ</t>
    </rPh>
    <rPh sb="4" eb="6">
      <t>キュウカ</t>
    </rPh>
    <rPh sb="8" eb="9">
      <t>1</t>
    </rPh>
    <rPh sb="10" eb="11">
      <t>ネン</t>
    </rPh>
    <rPh sb="17" eb="19">
      <t>キュウカ</t>
    </rPh>
    <rPh sb="24" eb="26">
      <t>ニッスウ</t>
    </rPh>
    <rPh sb="28" eb="29">
      <t>1</t>
    </rPh>
    <rPh sb="30" eb="31">
      <t>ネン</t>
    </rPh>
    <rPh sb="36" eb="37">
      <t>ツギ</t>
    </rPh>
    <rPh sb="38" eb="40">
      <t>カクゴウ</t>
    </rPh>
    <rPh sb="41" eb="42">
      <t>カカ</t>
    </rPh>
    <rPh sb="44" eb="46">
      <t>ショクイン</t>
    </rPh>
    <rPh sb="47" eb="49">
      <t>クブン</t>
    </rPh>
    <rPh sb="50" eb="51">
      <t>オウ</t>
    </rPh>
    <rPh sb="54" eb="56">
      <t>トウガイ</t>
    </rPh>
    <rPh sb="56" eb="58">
      <t>カクゴウ</t>
    </rPh>
    <rPh sb="59" eb="60">
      <t>カカ</t>
    </rPh>
    <rPh sb="62" eb="64">
      <t>ニッスウ</t>
    </rPh>
    <rPh sb="68" eb="70">
      <t>イカ</t>
    </rPh>
    <rPh sb="70" eb="71">
      <t>リャク</t>
    </rPh>
    <phoneticPr fontId="3"/>
  </si>
  <si>
    <t>↓</t>
    <phoneticPr fontId="3"/>
  </si>
  <si>
    <t>↑</t>
    <phoneticPr fontId="3"/>
  </si>
  <si>
    <r>
      <rPr>
        <sz val="10"/>
        <color indexed="40"/>
        <rFont val="ＭＳ Ｐ明朝"/>
        <family val="1"/>
        <charset val="128"/>
      </rPr>
      <t>「学校職員の休暇の取扱いに関する規則」</t>
    </r>
    <r>
      <rPr>
        <sz val="10"/>
        <rFont val="ＭＳ Ｐ明朝"/>
        <family val="1"/>
        <charset val="128"/>
      </rPr>
      <t>（1956.10．15．教育委員会規則第13号。最終改正２００６．１２．２６）</t>
    </r>
    <rPh sb="1" eb="3">
      <t>ガッコウ</t>
    </rPh>
    <rPh sb="3" eb="5">
      <t>ショクイン</t>
    </rPh>
    <rPh sb="6" eb="8">
      <t>キュウカ</t>
    </rPh>
    <rPh sb="9" eb="11">
      <t>トリアツカ</t>
    </rPh>
    <rPh sb="13" eb="14">
      <t>カン</t>
    </rPh>
    <rPh sb="16" eb="18">
      <t>キソク</t>
    </rPh>
    <rPh sb="31" eb="33">
      <t>キョウイク</t>
    </rPh>
    <rPh sb="33" eb="36">
      <t>イインカイ</t>
    </rPh>
    <rPh sb="36" eb="38">
      <t>キソク</t>
    </rPh>
    <rPh sb="38" eb="39">
      <t>ダイ</t>
    </rPh>
    <rPh sb="41" eb="42">
      <t>ゴウ</t>
    </rPh>
    <rPh sb="43" eb="45">
      <t>サイシュウ</t>
    </rPh>
    <rPh sb="45" eb="47">
      <t>カイセイ</t>
    </rPh>
    <phoneticPr fontId="3"/>
  </si>
  <si>
    <t>第3条</t>
    <rPh sb="0" eb="1">
      <t>ダイ</t>
    </rPh>
    <rPh sb="2" eb="3">
      <t>ジョウ</t>
    </rPh>
    <phoneticPr fontId="3"/>
  </si>
  <si>
    <t>年次休暇の日数の計算は、年度によるものとする。</t>
    <rPh sb="0" eb="2">
      <t>ネンジ</t>
    </rPh>
    <rPh sb="2" eb="4">
      <t>キュウカ</t>
    </rPh>
    <rPh sb="5" eb="7">
      <t>ニッスウ</t>
    </rPh>
    <rPh sb="8" eb="10">
      <t>ケイサン</t>
    </rPh>
    <rPh sb="12" eb="14">
      <t>ネンド</t>
    </rPh>
    <phoneticPr fontId="3"/>
  </si>
  <si>
    <t>「鹿児島県職員の勤務時間，休暇等に関する条例</t>
    <rPh sb="1" eb="5">
      <t>カゴシマケン</t>
    </rPh>
    <rPh sb="5" eb="7">
      <t>ショクイン</t>
    </rPh>
    <rPh sb="8" eb="10">
      <t>キンム</t>
    </rPh>
    <rPh sb="10" eb="12">
      <t>ジカン</t>
    </rPh>
    <rPh sb="13" eb="15">
      <t>キュウカ</t>
    </rPh>
    <rPh sb="15" eb="16">
      <t>トウ</t>
    </rPh>
    <rPh sb="17" eb="18">
      <t>カン</t>
    </rPh>
    <rPh sb="20" eb="22">
      <t>ジョウレイ</t>
    </rPh>
    <phoneticPr fontId="3"/>
  </si>
  <si>
    <t>第12条</t>
    <rPh sb="0" eb="1">
      <t>ダイ</t>
    </rPh>
    <rPh sb="3" eb="4">
      <t>ジョウ</t>
    </rPh>
    <phoneticPr fontId="3"/>
  </si>
  <si>
    <t>Q</t>
    <phoneticPr fontId="3"/>
  </si>
  <si>
    <t>期限付職員の年休計算について</t>
    <rPh sb="0" eb="2">
      <t>キゲン</t>
    </rPh>
    <rPh sb="2" eb="3">
      <t>ツ</t>
    </rPh>
    <rPh sb="3" eb="5">
      <t>ショクイン</t>
    </rPh>
    <rPh sb="6" eb="8">
      <t>ネンキュウ</t>
    </rPh>
    <rPh sb="8" eb="10">
      <t>ケイサン</t>
    </rPh>
    <phoneticPr fontId="3"/>
  </si>
  <si>
    <t>「鹿児島県学校職員の勤務時間、休暇等に関する条例等の施行について」（通知）の「３　規定の整備」の「（4）年次有給休暇関係（新条例第11条関係）」の④</t>
    <rPh sb="1" eb="5">
      <t>カゴシマケン</t>
    </rPh>
    <rPh sb="5" eb="7">
      <t>ガッコウ</t>
    </rPh>
    <rPh sb="7" eb="9">
      <t>ショクイン</t>
    </rPh>
    <rPh sb="10" eb="12">
      <t>キンム</t>
    </rPh>
    <rPh sb="12" eb="14">
      <t>ジカン</t>
    </rPh>
    <rPh sb="15" eb="17">
      <t>キュウカ</t>
    </rPh>
    <rPh sb="17" eb="18">
      <t>トウ</t>
    </rPh>
    <rPh sb="19" eb="20">
      <t>カン</t>
    </rPh>
    <rPh sb="22" eb="24">
      <t>ジョウレイ</t>
    </rPh>
    <rPh sb="24" eb="25">
      <t>トウ</t>
    </rPh>
    <rPh sb="26" eb="28">
      <t>シコウ</t>
    </rPh>
    <rPh sb="34" eb="36">
      <t>ツウチ</t>
    </rPh>
    <rPh sb="41" eb="43">
      <t>キテイ</t>
    </rPh>
    <rPh sb="44" eb="46">
      <t>セイビ</t>
    </rPh>
    <rPh sb="52" eb="54">
      <t>ネンジ</t>
    </rPh>
    <rPh sb="54" eb="56">
      <t>ユウキュウ</t>
    </rPh>
    <rPh sb="56" eb="58">
      <t>キュウカ</t>
    </rPh>
    <rPh sb="58" eb="60">
      <t>カンケイ</t>
    </rPh>
    <rPh sb="61" eb="62">
      <t>シン</t>
    </rPh>
    <rPh sb="62" eb="64">
      <t>ジョウレイ</t>
    </rPh>
    <rPh sb="64" eb="65">
      <t>ダイ</t>
    </rPh>
    <rPh sb="67" eb="68">
      <t>ジョウ</t>
    </rPh>
    <rPh sb="68" eb="70">
      <t>カンケイ</t>
    </rPh>
    <phoneticPr fontId="3"/>
  </si>
  <si>
    <t>④</t>
    <phoneticPr fontId="3"/>
  </si>
  <si>
    <t xml:space="preserve"> 臨時的任用職員の年次有給休暇の日数は、従来どおり、当該学校職員の任用の期間に応じ、算定するものとする。この場合、当初の任用期間において与えられる年次有給休暇の日数は、当該当初の任用期間に対応する日数であり、任用の更新があったときの更新後の任用期間において与えられる年次有給休暇の日数は、当初の任用期間と更新後の任用期間とを通算した期間に対応する年次有給休暇の日数から当初の任用期間中に使用した年次有給休暇の日数を差し引いた日数である。</t>
    <rPh sb="1" eb="4">
      <t>リンジテキ</t>
    </rPh>
    <rPh sb="4" eb="6">
      <t>ニンヨウ</t>
    </rPh>
    <rPh sb="6" eb="8">
      <t>ショクイン</t>
    </rPh>
    <rPh sb="9" eb="11">
      <t>ネンジ</t>
    </rPh>
    <rPh sb="11" eb="13">
      <t>ユウキュウ</t>
    </rPh>
    <rPh sb="13" eb="15">
      <t>キュウカ</t>
    </rPh>
    <rPh sb="16" eb="18">
      <t>ニッスウ</t>
    </rPh>
    <rPh sb="20" eb="22">
      <t>ジュウライ</t>
    </rPh>
    <rPh sb="26" eb="28">
      <t>トウガイ</t>
    </rPh>
    <rPh sb="28" eb="30">
      <t>ガッコウ</t>
    </rPh>
    <rPh sb="30" eb="32">
      <t>ショクイン</t>
    </rPh>
    <rPh sb="33" eb="35">
      <t>ニンヨウ</t>
    </rPh>
    <rPh sb="36" eb="38">
      <t>キカン</t>
    </rPh>
    <rPh sb="39" eb="40">
      <t>オウ</t>
    </rPh>
    <rPh sb="42" eb="44">
      <t>サンテイ</t>
    </rPh>
    <rPh sb="54" eb="56">
      <t>バアイ</t>
    </rPh>
    <rPh sb="57" eb="59">
      <t>トウショ</t>
    </rPh>
    <rPh sb="60" eb="62">
      <t>ニンヨウ</t>
    </rPh>
    <rPh sb="62" eb="64">
      <t>キカン</t>
    </rPh>
    <rPh sb="68" eb="69">
      <t>アタ</t>
    </rPh>
    <rPh sb="73" eb="75">
      <t>ネンジ</t>
    </rPh>
    <rPh sb="75" eb="77">
      <t>ユウキュウ</t>
    </rPh>
    <rPh sb="77" eb="79">
      <t>キュウカ</t>
    </rPh>
    <rPh sb="80" eb="82">
      <t>ニッスウ</t>
    </rPh>
    <rPh sb="84" eb="86">
      <t>トウガイ</t>
    </rPh>
    <rPh sb="86" eb="88">
      <t>トウショ</t>
    </rPh>
    <rPh sb="89" eb="91">
      <t>ニンヨウ</t>
    </rPh>
    <rPh sb="91" eb="93">
      <t>キカン</t>
    </rPh>
    <rPh sb="94" eb="96">
      <t>タイオウ</t>
    </rPh>
    <rPh sb="98" eb="100">
      <t>ニッスウ</t>
    </rPh>
    <rPh sb="104" eb="106">
      <t>ニンヨウ</t>
    </rPh>
    <rPh sb="107" eb="109">
      <t>コウシン</t>
    </rPh>
    <rPh sb="116" eb="118">
      <t>コウシン</t>
    </rPh>
    <rPh sb="118" eb="119">
      <t>ゴ</t>
    </rPh>
    <rPh sb="120" eb="122">
      <t>ニンヨウ</t>
    </rPh>
    <rPh sb="122" eb="124">
      <t>キカン</t>
    </rPh>
    <rPh sb="128" eb="129">
      <t>アタ</t>
    </rPh>
    <rPh sb="133" eb="135">
      <t>ネンジ</t>
    </rPh>
    <rPh sb="135" eb="137">
      <t>ユウキュウ</t>
    </rPh>
    <rPh sb="137" eb="139">
      <t>キュウカ</t>
    </rPh>
    <rPh sb="140" eb="142">
      <t>ニッスウ</t>
    </rPh>
    <rPh sb="144" eb="146">
      <t>トウショ</t>
    </rPh>
    <rPh sb="147" eb="149">
      <t>ニンヨウ</t>
    </rPh>
    <rPh sb="149" eb="151">
      <t>キカン</t>
    </rPh>
    <rPh sb="152" eb="154">
      <t>コウシン</t>
    </rPh>
    <rPh sb="154" eb="155">
      <t>ゴ</t>
    </rPh>
    <rPh sb="156" eb="158">
      <t>ニンヨウ</t>
    </rPh>
    <rPh sb="158" eb="160">
      <t>キカン</t>
    </rPh>
    <rPh sb="162" eb="164">
      <t>ツウサン</t>
    </rPh>
    <rPh sb="166" eb="168">
      <t>キカン</t>
    </rPh>
    <rPh sb="169" eb="171">
      <t>タイオウ</t>
    </rPh>
    <rPh sb="173" eb="175">
      <t>ネンジ</t>
    </rPh>
    <rPh sb="175" eb="177">
      <t>ユウキュウ</t>
    </rPh>
    <rPh sb="177" eb="179">
      <t>キュウカ</t>
    </rPh>
    <rPh sb="180" eb="182">
      <t>ニッスウ</t>
    </rPh>
    <rPh sb="184" eb="186">
      <t>トウショ</t>
    </rPh>
    <rPh sb="187" eb="189">
      <t>ニンヨウ</t>
    </rPh>
    <rPh sb="189" eb="191">
      <t>キカン</t>
    </rPh>
    <rPh sb="191" eb="192">
      <t>ナカ</t>
    </rPh>
    <rPh sb="193" eb="195">
      <t>シヨウ</t>
    </rPh>
    <rPh sb="197" eb="199">
      <t>ネンジ</t>
    </rPh>
    <rPh sb="199" eb="201">
      <t>ユウキュウ</t>
    </rPh>
    <rPh sb="201" eb="203">
      <t>キュウカ</t>
    </rPh>
    <rPh sb="204" eb="206">
      <t>ニッスウ</t>
    </rPh>
    <rPh sb="207" eb="208">
      <t>サ</t>
    </rPh>
    <rPh sb="209" eb="210">
      <t>ヒ</t>
    </rPh>
    <rPh sb="212" eb="214">
      <t>ニッスウ</t>
    </rPh>
    <phoneticPr fontId="3"/>
  </si>
  <si>
    <t>（１９９５．３．３１鹿教教第717号通知）</t>
    <rPh sb="10" eb="11">
      <t>シカ</t>
    </rPh>
    <rPh sb="11" eb="12">
      <t>キョウ</t>
    </rPh>
    <rPh sb="12" eb="13">
      <t>キョウ</t>
    </rPh>
    <rPh sb="13" eb="14">
      <t>ダイ</t>
    </rPh>
    <rPh sb="17" eb="18">
      <t>ゴウ</t>
    </rPh>
    <rPh sb="18" eb="20">
      <t>ツウチ</t>
    </rPh>
    <phoneticPr fontId="3"/>
  </si>
  <si>
    <t>※　通算した期間に対応する年休日数を超えることはない。</t>
    <rPh sb="2" eb="4">
      <t>ツウサン</t>
    </rPh>
    <rPh sb="6" eb="8">
      <t>キカン</t>
    </rPh>
    <rPh sb="9" eb="11">
      <t>タイオウ</t>
    </rPh>
    <rPh sb="13" eb="15">
      <t>ネンキュウ</t>
    </rPh>
    <rPh sb="15" eb="17">
      <t>ニッスウ</t>
    </rPh>
    <rPh sb="18" eb="19">
      <t>コ</t>
    </rPh>
    <phoneticPr fontId="3"/>
  </si>
  <si>
    <t>Q1</t>
    <phoneticPr fontId="3"/>
  </si>
  <si>
    <t>年休は、期間に応じて計算することになっているが、年度をまたがって採用された場合にどう処理するか。</t>
    <rPh sb="0" eb="2">
      <t>ネンキュウ</t>
    </rPh>
    <rPh sb="4" eb="6">
      <t>キカン</t>
    </rPh>
    <rPh sb="7" eb="8">
      <t>オウ</t>
    </rPh>
    <rPh sb="10" eb="12">
      <t>ケイサン</t>
    </rPh>
    <rPh sb="24" eb="26">
      <t>ネンド</t>
    </rPh>
    <rPh sb="32" eb="34">
      <t>サイヨウ</t>
    </rPh>
    <rPh sb="37" eb="39">
      <t>バアイ</t>
    </rPh>
    <rPh sb="42" eb="44">
      <t>ショリ</t>
    </rPh>
    <phoneticPr fontId="3"/>
  </si>
  <si>
    <t>A</t>
    <phoneticPr fontId="3"/>
  </si>
  <si>
    <t>年休は、性格上単年度で取得するものなので、処理簿についても当然単年度で処理する。</t>
    <rPh sb="0" eb="2">
      <t>ネンキュウ</t>
    </rPh>
    <rPh sb="4" eb="7">
      <t>セイカクジョウ</t>
    </rPh>
    <rPh sb="7" eb="10">
      <t>タンネンド</t>
    </rPh>
    <rPh sb="11" eb="13">
      <t>シュトク</t>
    </rPh>
    <rPh sb="21" eb="23">
      <t>ショリ</t>
    </rPh>
    <rPh sb="23" eb="24">
      <t>ボ</t>
    </rPh>
    <rPh sb="29" eb="31">
      <t>トウゼン</t>
    </rPh>
    <rPh sb="31" eb="34">
      <t>タンネンド</t>
    </rPh>
    <rPh sb="35" eb="37">
      <t>ショリ</t>
    </rPh>
    <phoneticPr fontId="3"/>
  </si>
  <si>
    <t>Q2</t>
    <phoneticPr fontId="3"/>
  </si>
  <si>
    <t>期間に応じて計算するということは、年休処理簿は年度に関わらず１枚で処理してもよいということか。</t>
    <rPh sb="0" eb="2">
      <t>キカン</t>
    </rPh>
    <rPh sb="3" eb="4">
      <t>オウ</t>
    </rPh>
    <rPh sb="6" eb="8">
      <t>ケイサン</t>
    </rPh>
    <rPh sb="17" eb="19">
      <t>ネンキュウ</t>
    </rPh>
    <rPh sb="19" eb="21">
      <t>ショリ</t>
    </rPh>
    <rPh sb="21" eb="22">
      <t>ボ</t>
    </rPh>
    <rPh sb="23" eb="25">
      <t>ネンド</t>
    </rPh>
    <rPh sb="26" eb="27">
      <t>カカ</t>
    </rPh>
    <rPh sb="31" eb="32">
      <t>マイ</t>
    </rPh>
    <rPh sb="33" eb="35">
      <t>ショリ</t>
    </rPh>
    <phoneticPr fontId="3"/>
  </si>
  <si>
    <t>辞令発令期間（産休代替）平成１２年２月１０日～平成１２年６月４日</t>
    <rPh sb="0" eb="2">
      <t>ジレイ</t>
    </rPh>
    <rPh sb="2" eb="4">
      <t>ハツレイ</t>
    </rPh>
    <rPh sb="4" eb="6">
      <t>キカン</t>
    </rPh>
    <rPh sb="7" eb="9">
      <t>サンキュウ</t>
    </rPh>
    <rPh sb="9" eb="11">
      <t>ダイタイ</t>
    </rPh>
    <rPh sb="12" eb="14">
      <t>ヘイセイ</t>
    </rPh>
    <rPh sb="16" eb="17">
      <t>ネン</t>
    </rPh>
    <rPh sb="18" eb="19">
      <t>ガツ</t>
    </rPh>
    <rPh sb="21" eb="22">
      <t>ニチ</t>
    </rPh>
    <rPh sb="23" eb="25">
      <t>ヘイセイ</t>
    </rPh>
    <rPh sb="27" eb="28">
      <t>ネン</t>
    </rPh>
    <rPh sb="29" eb="30">
      <t>ガツ</t>
    </rPh>
    <rPh sb="31" eb="32">
      <t>ニチ</t>
    </rPh>
    <phoneticPr fontId="3"/>
  </si>
  <si>
    <t>更新</t>
    <rPh sb="0" eb="2">
      <t>コウシン</t>
    </rPh>
    <phoneticPr fontId="3"/>
  </si>
  <si>
    <t>平成１２年６月５日～平成１３年４月１７日（更新）</t>
    <rPh sb="0" eb="2">
      <t>ヘイセイ</t>
    </rPh>
    <rPh sb="4" eb="5">
      <t>ネン</t>
    </rPh>
    <rPh sb="6" eb="7">
      <t>ガツ</t>
    </rPh>
    <rPh sb="8" eb="9">
      <t>ニチ</t>
    </rPh>
    <rPh sb="10" eb="12">
      <t>ヘイセイ</t>
    </rPh>
    <rPh sb="14" eb="15">
      <t>ネン</t>
    </rPh>
    <rPh sb="16" eb="17">
      <t>ガツ</t>
    </rPh>
    <rPh sb="19" eb="20">
      <t>ニチ</t>
    </rPh>
    <rPh sb="21" eb="23">
      <t>コウシン</t>
    </rPh>
    <phoneticPr fontId="3"/>
  </si>
  <si>
    <t>平成１１年度年休取得日数：２日</t>
    <rPh sb="0" eb="2">
      <t>ヘイセイ</t>
    </rPh>
    <rPh sb="4" eb="6">
      <t>ネンド</t>
    </rPh>
    <rPh sb="6" eb="8">
      <t>ネンキュウ</t>
    </rPh>
    <rPh sb="8" eb="10">
      <t>シュトク</t>
    </rPh>
    <rPh sb="10" eb="12">
      <t>ニッスウ</t>
    </rPh>
    <rPh sb="14" eb="15">
      <t>ニチ</t>
    </rPh>
    <phoneticPr fontId="3"/>
  </si>
  <si>
    <t>任用期間１</t>
    <rPh sb="0" eb="2">
      <t>ニンヨウ</t>
    </rPh>
    <rPh sb="2" eb="4">
      <t>キカン</t>
    </rPh>
    <phoneticPr fontId="3"/>
  </si>
  <si>
    <t>更新後任用期間</t>
    <rPh sb="0" eb="3">
      <t>コウシンゴ</t>
    </rPh>
    <rPh sb="3" eb="5">
      <t>ニンヨウ</t>
    </rPh>
    <rPh sb="5" eb="7">
      <t>キカン</t>
    </rPh>
    <phoneticPr fontId="3"/>
  </si>
  <si>
    <t>①</t>
    <phoneticPr fontId="3"/>
  </si>
  <si>
    <t>平成１２年２月１０日～平成１２年３月３１日の年休日数</t>
    <rPh sb="0" eb="2">
      <t>ヘイセイ</t>
    </rPh>
    <rPh sb="4" eb="5">
      <t>ネン</t>
    </rPh>
    <rPh sb="6" eb="7">
      <t>ガツ</t>
    </rPh>
    <rPh sb="9" eb="10">
      <t>ニチ</t>
    </rPh>
    <rPh sb="11" eb="13">
      <t>ヘイセイ</t>
    </rPh>
    <rPh sb="15" eb="16">
      <t>ネン</t>
    </rPh>
    <rPh sb="17" eb="18">
      <t>ガツ</t>
    </rPh>
    <rPh sb="20" eb="21">
      <t>ニチ</t>
    </rPh>
    <rPh sb="22" eb="24">
      <t>ネンキュウ</t>
    </rPh>
    <rPh sb="24" eb="26">
      <t>ニッスウ</t>
    </rPh>
    <phoneticPr fontId="3"/>
  </si>
  <si>
    <t>２０日×２月/１２月＝３日</t>
    <rPh sb="2" eb="3">
      <t>ニチ</t>
    </rPh>
    <rPh sb="5" eb="6">
      <t>ガツ</t>
    </rPh>
    <rPh sb="9" eb="10">
      <t>ガツ</t>
    </rPh>
    <rPh sb="12" eb="13">
      <t>ニチ</t>
    </rPh>
    <phoneticPr fontId="3"/>
  </si>
  <si>
    <t>01.3.31</t>
    <phoneticPr fontId="3"/>
  </si>
  <si>
    <t>01.4.1</t>
    <phoneticPr fontId="3"/>
  </si>
  <si>
    <t>00.2.10</t>
    <phoneticPr fontId="3"/>
  </si>
  <si>
    <t>00.3.31</t>
    <phoneticPr fontId="3"/>
  </si>
  <si>
    <t>00.4.1</t>
    <phoneticPr fontId="3"/>
  </si>
  <si>
    <t>00.6.4</t>
    <phoneticPr fontId="3"/>
  </si>
  <si>
    <t>00.6.5</t>
    <phoneticPr fontId="3"/>
  </si>
  <si>
    <t>01.4.17</t>
    <phoneticPr fontId="3"/>
  </si>
  <si>
    <t>②</t>
    <phoneticPr fontId="3"/>
  </si>
  <si>
    <t>平成１２年４月１日～平成１２年６月４日の年休日数</t>
    <rPh sb="0" eb="2">
      <t>ヘイセイ</t>
    </rPh>
    <rPh sb="4" eb="5">
      <t>ネン</t>
    </rPh>
    <rPh sb="6" eb="7">
      <t>ガツ</t>
    </rPh>
    <rPh sb="8" eb="9">
      <t>ニチ</t>
    </rPh>
    <rPh sb="10" eb="12">
      <t>ヘイセイ</t>
    </rPh>
    <rPh sb="14" eb="15">
      <t>ネン</t>
    </rPh>
    <rPh sb="16" eb="17">
      <t>ガツ</t>
    </rPh>
    <rPh sb="18" eb="19">
      <t>ニチ</t>
    </rPh>
    <rPh sb="20" eb="22">
      <t>ネンキュウ</t>
    </rPh>
    <rPh sb="22" eb="24">
      <t>ニッスウ</t>
    </rPh>
    <phoneticPr fontId="3"/>
  </si>
  <si>
    <t>２月</t>
    <rPh sb="1" eb="2">
      <t>ガツ</t>
    </rPh>
    <phoneticPr fontId="3"/>
  </si>
  <si>
    <t>３月</t>
    <rPh sb="1" eb="2">
      <t>ガツ</t>
    </rPh>
    <phoneticPr fontId="3"/>
  </si>
  <si>
    <t>４月</t>
    <rPh sb="1" eb="2">
      <t>ガツ</t>
    </rPh>
    <phoneticPr fontId="3"/>
  </si>
  <si>
    <t>５月</t>
    <rPh sb="1" eb="2">
      <t>ガツ</t>
    </rPh>
    <phoneticPr fontId="3"/>
  </si>
  <si>
    <t>６月</t>
    <rPh sb="1" eb="2">
      <t>ガツ</t>
    </rPh>
    <phoneticPr fontId="3"/>
  </si>
  <si>
    <t>７月～２月</t>
    <rPh sb="1" eb="2">
      <t>ガツ</t>
    </rPh>
    <rPh sb="4" eb="5">
      <t>ガツ</t>
    </rPh>
    <phoneticPr fontId="3"/>
  </si>
  <si>
    <t>２０日×３月/１２月＝５日</t>
    <rPh sb="2" eb="3">
      <t>ニチ</t>
    </rPh>
    <rPh sb="5" eb="6">
      <t>ガツ</t>
    </rPh>
    <rPh sb="9" eb="10">
      <t>ガツ</t>
    </rPh>
    <rPh sb="12" eb="13">
      <t>ニチ</t>
    </rPh>
    <phoneticPr fontId="3"/>
  </si>
  <si>
    <t>９９年度</t>
    <rPh sb="2" eb="4">
      <t>ネンド</t>
    </rPh>
    <phoneticPr fontId="3"/>
  </si>
  <si>
    <t>００年度</t>
    <rPh sb="2" eb="4">
      <t>ネンド</t>
    </rPh>
    <phoneticPr fontId="3"/>
  </si>
  <si>
    <t>０１年度</t>
    <rPh sb="2" eb="4">
      <t>ネンド</t>
    </rPh>
    <phoneticPr fontId="3"/>
  </si>
  <si>
    <r>
      <t>２０日×３月/１２月＝</t>
    </r>
    <r>
      <rPr>
        <sz val="10"/>
        <color indexed="10"/>
        <rFont val="ＭＳ Ｐ明朝"/>
        <family val="1"/>
        <charset val="128"/>
      </rPr>
      <t>５</t>
    </r>
    <r>
      <rPr>
        <sz val="10"/>
        <rFont val="ＭＳ Ｐ明朝"/>
        <family val="1"/>
        <charset val="128"/>
      </rPr>
      <t>日</t>
    </r>
    <rPh sb="2" eb="3">
      <t>ニチ</t>
    </rPh>
    <rPh sb="5" eb="6">
      <t>ガツ</t>
    </rPh>
    <rPh sb="9" eb="10">
      <t>ガツ</t>
    </rPh>
    <rPh sb="12" eb="13">
      <t>ニチ</t>
    </rPh>
    <phoneticPr fontId="3"/>
  </si>
  <si>
    <t>２０日×１月/１２月＝２日</t>
    <rPh sb="2" eb="3">
      <t>ニチ</t>
    </rPh>
    <rPh sb="5" eb="6">
      <t>ガツ</t>
    </rPh>
    <rPh sb="9" eb="10">
      <t>ガツ</t>
    </rPh>
    <rPh sb="12" eb="13">
      <t>ニチ</t>
    </rPh>
    <phoneticPr fontId="3"/>
  </si>
  <si>
    <t>③</t>
    <phoneticPr fontId="3"/>
  </si>
  <si>
    <t>平成１２年６月５日～平成１３年３月３１日の年休日数</t>
    <rPh sb="0" eb="2">
      <t>ヘイセイ</t>
    </rPh>
    <rPh sb="4" eb="5">
      <t>ネン</t>
    </rPh>
    <rPh sb="6" eb="7">
      <t>ガツ</t>
    </rPh>
    <rPh sb="8" eb="9">
      <t>ニチ</t>
    </rPh>
    <rPh sb="10" eb="12">
      <t>ヘイセイ</t>
    </rPh>
    <rPh sb="14" eb="15">
      <t>ネン</t>
    </rPh>
    <rPh sb="16" eb="17">
      <t>ガツ</t>
    </rPh>
    <rPh sb="19" eb="20">
      <t>ニチ</t>
    </rPh>
    <rPh sb="21" eb="23">
      <t>ネンキュウ</t>
    </rPh>
    <rPh sb="23" eb="25">
      <t>ニッスウ</t>
    </rPh>
    <phoneticPr fontId="3"/>
  </si>
  <si>
    <r>
      <t>２０日－</t>
    </r>
    <r>
      <rPr>
        <sz val="10"/>
        <color indexed="10"/>
        <rFont val="ＭＳ Ｐ明朝"/>
        <family val="1"/>
        <charset val="128"/>
      </rPr>
      <t>５</t>
    </r>
    <r>
      <rPr>
        <sz val="10"/>
        <rFont val="ＭＳ Ｐ明朝"/>
        <family val="1"/>
        <charset val="128"/>
      </rPr>
      <t>日＝１５日</t>
    </r>
    <rPh sb="2" eb="3">
      <t>ニチ</t>
    </rPh>
    <rPh sb="5" eb="6">
      <t>ニチ</t>
    </rPh>
    <rPh sb="9" eb="10">
      <t>ニチ</t>
    </rPh>
    <phoneticPr fontId="3"/>
  </si>
  <si>
    <t>２０日－５日＝１５日</t>
    <rPh sb="2" eb="3">
      <t>ニチ</t>
    </rPh>
    <rPh sb="5" eb="6">
      <t>ニチ</t>
    </rPh>
    <rPh sb="9" eb="10">
      <t>ニチ</t>
    </rPh>
    <phoneticPr fontId="3"/>
  </si>
  <si>
    <t>平成１３年４月１日～平成１３年４月１７日の年休日数</t>
    <rPh sb="0" eb="2">
      <t>ヘイセイ</t>
    </rPh>
    <rPh sb="4" eb="5">
      <t>ネン</t>
    </rPh>
    <rPh sb="6" eb="7">
      <t>ガツ</t>
    </rPh>
    <rPh sb="8" eb="9">
      <t>ニチ</t>
    </rPh>
    <rPh sb="10" eb="12">
      <t>ヘイセイ</t>
    </rPh>
    <rPh sb="14" eb="15">
      <t>ネン</t>
    </rPh>
    <rPh sb="16" eb="17">
      <t>ガツ</t>
    </rPh>
    <rPh sb="19" eb="20">
      <t>ニチ</t>
    </rPh>
    <rPh sb="21" eb="23">
      <t>ネンキュウ</t>
    </rPh>
    <rPh sb="23" eb="25">
      <t>ニッスウ</t>
    </rPh>
    <phoneticPr fontId="3"/>
  </si>
  <si>
    <t>Q3</t>
    <phoneticPr fontId="3"/>
  </si>
  <si>
    <t>平成１１年度から平成１２年度への繰り越しは？</t>
    <rPh sb="0" eb="2">
      <t>ヘイセイ</t>
    </rPh>
    <rPh sb="4" eb="6">
      <t>ネンド</t>
    </rPh>
    <rPh sb="8" eb="10">
      <t>ヘイセイ</t>
    </rPh>
    <rPh sb="12" eb="14">
      <t>ネンド</t>
    </rPh>
    <rPh sb="16" eb="17">
      <t>ク</t>
    </rPh>
    <rPh sb="18" eb="19">
      <t>コ</t>
    </rPh>
    <phoneticPr fontId="3"/>
  </si>
  <si>
    <r>
      <t>当該年度の中途で新たに職員となったものは、当該年の在職期間に応じて「基本日数」分の年休が与えられる。従って、この設問における職員の平成１１年度の基本日数は３日。平成１１年度の年休取得日数は２日だから、繰り越し日数は３日－２日＝１日となる。平成１２年度の基本日数は２０日なので、平成１２年度年休保有日数は</t>
    </r>
    <r>
      <rPr>
        <sz val="10"/>
        <color indexed="10"/>
        <rFont val="ＭＳ Ｐ明朝"/>
        <family val="1"/>
        <charset val="128"/>
      </rPr>
      <t>２１</t>
    </r>
    <r>
      <rPr>
        <sz val="10"/>
        <rFont val="ＭＳ Ｐ明朝"/>
        <family val="1"/>
        <charset val="128"/>
      </rPr>
      <t>日となる。</t>
    </r>
    <rPh sb="0" eb="2">
      <t>トウガイ</t>
    </rPh>
    <rPh sb="2" eb="4">
      <t>ネンド</t>
    </rPh>
    <rPh sb="5" eb="7">
      <t>チュウト</t>
    </rPh>
    <rPh sb="8" eb="9">
      <t>アラ</t>
    </rPh>
    <rPh sb="11" eb="13">
      <t>ショクイン</t>
    </rPh>
    <rPh sb="21" eb="23">
      <t>トウガイ</t>
    </rPh>
    <rPh sb="23" eb="24">
      <t>ネン</t>
    </rPh>
    <rPh sb="25" eb="27">
      <t>ザイショク</t>
    </rPh>
    <rPh sb="27" eb="29">
      <t>キカン</t>
    </rPh>
    <rPh sb="30" eb="31">
      <t>オウ</t>
    </rPh>
    <rPh sb="34" eb="36">
      <t>キホン</t>
    </rPh>
    <rPh sb="36" eb="38">
      <t>ニッスウ</t>
    </rPh>
    <rPh sb="39" eb="40">
      <t>ブン</t>
    </rPh>
    <rPh sb="41" eb="43">
      <t>ネンキュウ</t>
    </rPh>
    <rPh sb="44" eb="45">
      <t>アタ</t>
    </rPh>
    <rPh sb="50" eb="51">
      <t>シタガ</t>
    </rPh>
    <rPh sb="56" eb="58">
      <t>セツモン</t>
    </rPh>
    <rPh sb="62" eb="64">
      <t>ショクイン</t>
    </rPh>
    <rPh sb="65" eb="67">
      <t>ヘイセイ</t>
    </rPh>
    <rPh sb="69" eb="71">
      <t>ネンド</t>
    </rPh>
    <rPh sb="72" eb="74">
      <t>キホン</t>
    </rPh>
    <rPh sb="74" eb="76">
      <t>ニッスウ</t>
    </rPh>
    <rPh sb="78" eb="79">
      <t>ニチ</t>
    </rPh>
    <rPh sb="80" eb="82">
      <t>ヘイセイ</t>
    </rPh>
    <rPh sb="84" eb="86">
      <t>ネンド</t>
    </rPh>
    <rPh sb="87" eb="89">
      <t>ネンキュウ</t>
    </rPh>
    <rPh sb="89" eb="91">
      <t>シュトク</t>
    </rPh>
    <rPh sb="91" eb="93">
      <t>ニッスウ</t>
    </rPh>
    <rPh sb="95" eb="96">
      <t>ニチ</t>
    </rPh>
    <rPh sb="100" eb="101">
      <t>ク</t>
    </rPh>
    <rPh sb="102" eb="103">
      <t>コ</t>
    </rPh>
    <rPh sb="104" eb="106">
      <t>ニッスウ</t>
    </rPh>
    <rPh sb="108" eb="109">
      <t>ニチ</t>
    </rPh>
    <rPh sb="111" eb="112">
      <t>ニチ</t>
    </rPh>
    <rPh sb="114" eb="115">
      <t>ニチ</t>
    </rPh>
    <rPh sb="119" eb="121">
      <t>ヘイセイ</t>
    </rPh>
    <rPh sb="123" eb="125">
      <t>ネンド</t>
    </rPh>
    <rPh sb="126" eb="128">
      <t>キホン</t>
    </rPh>
    <rPh sb="128" eb="130">
      <t>ニッスウ</t>
    </rPh>
    <rPh sb="133" eb="134">
      <t>ニチ</t>
    </rPh>
    <rPh sb="138" eb="140">
      <t>ヘイセイ</t>
    </rPh>
    <rPh sb="142" eb="144">
      <t>ネンド</t>
    </rPh>
    <rPh sb="144" eb="146">
      <t>ネンキュウ</t>
    </rPh>
    <rPh sb="146" eb="148">
      <t>ホユウ</t>
    </rPh>
    <rPh sb="148" eb="150">
      <t>ニッスウ</t>
    </rPh>
    <rPh sb="153" eb="154">
      <t>ニチ</t>
    </rPh>
    <phoneticPr fontId="3"/>
  </si>
  <si>
    <t>正規の休憩時間が１3：１０～５５（４５分間）の場合、次の例で年休を取った場合どうなるのか？</t>
    <rPh sb="0" eb="2">
      <t>セイキ</t>
    </rPh>
    <rPh sb="3" eb="5">
      <t>キュウケイ</t>
    </rPh>
    <rPh sb="5" eb="7">
      <t>ジカン</t>
    </rPh>
    <rPh sb="19" eb="20">
      <t>フン</t>
    </rPh>
    <rPh sb="20" eb="21">
      <t>カン</t>
    </rPh>
    <rPh sb="23" eb="25">
      <t>バアイ</t>
    </rPh>
    <rPh sb="26" eb="27">
      <t>ツギ</t>
    </rPh>
    <rPh sb="28" eb="29">
      <t>レイ</t>
    </rPh>
    <rPh sb="30" eb="32">
      <t>ネンキュウ</t>
    </rPh>
    <rPh sb="33" eb="34">
      <t>ト</t>
    </rPh>
    <rPh sb="36" eb="38">
      <t>バアイ</t>
    </rPh>
    <phoneticPr fontId="3"/>
  </si>
  <si>
    <t>ⅰ</t>
    <phoneticPr fontId="3"/>
  </si>
  <si>
    <t>　８：１５～13:10</t>
    <phoneticPr fontId="3"/>
  </si>
  <si>
    <t>５時間</t>
    <rPh sb="1" eb="3">
      <t>ジカン</t>
    </rPh>
    <phoneticPr fontId="3"/>
  </si>
  <si>
    <t>(4時間55分-0時間=4時間55分→5時間）</t>
    <rPh sb="2" eb="4">
      <t>ジカン</t>
    </rPh>
    <rPh sb="6" eb="7">
      <t>フン</t>
    </rPh>
    <rPh sb="9" eb="11">
      <t>ジカン</t>
    </rPh>
    <rPh sb="13" eb="15">
      <t>ジカン</t>
    </rPh>
    <rPh sb="17" eb="18">
      <t>フン</t>
    </rPh>
    <rPh sb="20" eb="22">
      <t>ジカン</t>
    </rPh>
    <phoneticPr fontId="3"/>
  </si>
  <si>
    <t>１２：１５～１6：45</t>
    <phoneticPr fontId="3"/>
  </si>
  <si>
    <t>４時間</t>
    <rPh sb="1" eb="3">
      <t>ジカン</t>
    </rPh>
    <phoneticPr fontId="3"/>
  </si>
  <si>
    <t>(4時間30分-45分=3時間45分→4時間）</t>
    <rPh sb="2" eb="4">
      <t>ジカン</t>
    </rPh>
    <rPh sb="6" eb="7">
      <t>フン</t>
    </rPh>
    <rPh sb="10" eb="11">
      <t>フン</t>
    </rPh>
    <rPh sb="13" eb="15">
      <t>ジカン</t>
    </rPh>
    <rPh sb="17" eb="18">
      <t>フン</t>
    </rPh>
    <rPh sb="20" eb="22">
      <t>ジカン</t>
    </rPh>
    <phoneticPr fontId="3"/>
  </si>
  <si>
    <t>１１：３０～１6：45</t>
    <phoneticPr fontId="3"/>
  </si>
  <si>
    <t>(5時間15分-45分=4時間30分→5時間）</t>
    <rPh sb="2" eb="4">
      <t>ジカン</t>
    </rPh>
    <rPh sb="6" eb="7">
      <t>フン</t>
    </rPh>
    <rPh sb="10" eb="11">
      <t>フン</t>
    </rPh>
    <rPh sb="13" eb="15">
      <t>ジカン</t>
    </rPh>
    <rPh sb="17" eb="18">
      <t>フン</t>
    </rPh>
    <rPh sb="20" eb="22">
      <t>ジカン</t>
    </rPh>
    <phoneticPr fontId="3"/>
  </si>
  <si>
    <t>労基法によると、勤務時間が一日６時間を超える場合４５分の休憩時間を与える。とあるが、６時間以上勤務していないのに休憩時間を差し引いた時間を年休の取得時間としてもよいか。</t>
    <rPh sb="0" eb="3">
      <t>ロウキホウ</t>
    </rPh>
    <rPh sb="8" eb="10">
      <t>キンム</t>
    </rPh>
    <rPh sb="10" eb="12">
      <t>ジカン</t>
    </rPh>
    <rPh sb="13" eb="15">
      <t>イチニチ</t>
    </rPh>
    <rPh sb="16" eb="18">
      <t>ジカン</t>
    </rPh>
    <rPh sb="19" eb="20">
      <t>コ</t>
    </rPh>
    <rPh sb="22" eb="24">
      <t>バアイ</t>
    </rPh>
    <rPh sb="26" eb="27">
      <t>フン</t>
    </rPh>
    <rPh sb="28" eb="30">
      <t>キュウケイ</t>
    </rPh>
    <rPh sb="30" eb="32">
      <t>ジカン</t>
    </rPh>
    <rPh sb="33" eb="34">
      <t>アタ</t>
    </rPh>
    <rPh sb="43" eb="45">
      <t>ジカン</t>
    </rPh>
    <rPh sb="45" eb="47">
      <t>イジョウ</t>
    </rPh>
    <rPh sb="47" eb="49">
      <t>キンム</t>
    </rPh>
    <rPh sb="56" eb="58">
      <t>キュウケイ</t>
    </rPh>
    <rPh sb="58" eb="60">
      <t>ジカン</t>
    </rPh>
    <rPh sb="61" eb="62">
      <t>サ</t>
    </rPh>
    <rPh sb="63" eb="64">
      <t>ヒ</t>
    </rPh>
    <rPh sb="66" eb="68">
      <t>ジカン</t>
    </rPh>
    <rPh sb="69" eb="71">
      <t>ネンキュウ</t>
    </rPh>
    <rPh sb="72" eb="74">
      <t>シュトク</t>
    </rPh>
    <rPh sb="74" eb="76">
      <t>ジカン</t>
    </rPh>
    <phoneticPr fontId="3"/>
  </si>
  <si>
    <t>　勤務時間は勤務条件または服務であり、雇用主が労働者に雇用の条件として提示したものである。つまり、勤務時間と勤務した時間は全く別のものである。</t>
    <rPh sb="1" eb="3">
      <t>キンム</t>
    </rPh>
    <rPh sb="3" eb="5">
      <t>ジカン</t>
    </rPh>
    <rPh sb="6" eb="8">
      <t>キンム</t>
    </rPh>
    <rPh sb="8" eb="10">
      <t>ジョウケン</t>
    </rPh>
    <rPh sb="13" eb="15">
      <t>フクム</t>
    </rPh>
    <rPh sb="19" eb="21">
      <t>コヨウ</t>
    </rPh>
    <rPh sb="21" eb="22">
      <t>ヌシ</t>
    </rPh>
    <rPh sb="23" eb="26">
      <t>ロウドウシャ</t>
    </rPh>
    <rPh sb="27" eb="29">
      <t>コヨウ</t>
    </rPh>
    <rPh sb="30" eb="32">
      <t>ジョウケン</t>
    </rPh>
    <rPh sb="35" eb="37">
      <t>テイジ</t>
    </rPh>
    <rPh sb="49" eb="51">
      <t>キンム</t>
    </rPh>
    <rPh sb="51" eb="53">
      <t>ジカン</t>
    </rPh>
    <rPh sb="54" eb="56">
      <t>キンム</t>
    </rPh>
    <rPh sb="58" eb="60">
      <t>ジカン</t>
    </rPh>
    <rPh sb="61" eb="62">
      <t>マッタ</t>
    </rPh>
    <rPh sb="63" eb="64">
      <t>ベツ</t>
    </rPh>
    <phoneticPr fontId="3"/>
  </si>
  <si>
    <t>　休憩は、週38時間45分・一日7時間45分の勤務時間の中に位置づけられるものであり、各人の事情で勤務した時間が変わっても変化することはない。また、年休は有給休暇であり、給与支給の対象とならない休憩時間は当然差し引くことになる。</t>
    <rPh sb="1" eb="3">
      <t>キュウケイ</t>
    </rPh>
    <rPh sb="5" eb="6">
      <t>シュウ</t>
    </rPh>
    <rPh sb="8" eb="10">
      <t>ジカン</t>
    </rPh>
    <rPh sb="12" eb="13">
      <t>フン</t>
    </rPh>
    <rPh sb="14" eb="16">
      <t>イチニチ</t>
    </rPh>
    <rPh sb="17" eb="19">
      <t>ジカン</t>
    </rPh>
    <rPh sb="21" eb="22">
      <t>フン</t>
    </rPh>
    <rPh sb="23" eb="25">
      <t>キンム</t>
    </rPh>
    <rPh sb="25" eb="27">
      <t>ジカン</t>
    </rPh>
    <rPh sb="28" eb="29">
      <t>ナカ</t>
    </rPh>
    <rPh sb="30" eb="32">
      <t>イチ</t>
    </rPh>
    <rPh sb="43" eb="45">
      <t>カクジン</t>
    </rPh>
    <rPh sb="46" eb="48">
      <t>ジジョウ</t>
    </rPh>
    <rPh sb="49" eb="51">
      <t>キンム</t>
    </rPh>
    <rPh sb="53" eb="55">
      <t>ジカン</t>
    </rPh>
    <rPh sb="56" eb="57">
      <t>カ</t>
    </rPh>
    <rPh sb="61" eb="63">
      <t>ヘンカ</t>
    </rPh>
    <rPh sb="74" eb="76">
      <t>ネンキュウ</t>
    </rPh>
    <rPh sb="77" eb="79">
      <t>ユウキュウ</t>
    </rPh>
    <rPh sb="79" eb="81">
      <t>キュウカ</t>
    </rPh>
    <rPh sb="85" eb="87">
      <t>キュウヨ</t>
    </rPh>
    <rPh sb="87" eb="89">
      <t>シキュウ</t>
    </rPh>
    <rPh sb="90" eb="92">
      <t>タイショウ</t>
    </rPh>
    <rPh sb="97" eb="99">
      <t>キュウケイ</t>
    </rPh>
    <rPh sb="99" eb="101">
      <t>ジカン</t>
    </rPh>
    <rPh sb="102" eb="104">
      <t>トウゼン</t>
    </rPh>
    <rPh sb="104" eb="105">
      <t>サ</t>
    </rPh>
    <rPh sb="106" eb="107">
      <t>ヒ</t>
    </rPh>
    <phoneticPr fontId="3"/>
  </si>
  <si>
    <t>休憩時間については、勤務条例でも勤務時間として取り扱われず、給与も支給されない。</t>
    <rPh sb="0" eb="2">
      <t>キュウケイ</t>
    </rPh>
    <rPh sb="2" eb="4">
      <t>ジカン</t>
    </rPh>
    <rPh sb="10" eb="12">
      <t>キンム</t>
    </rPh>
    <rPh sb="12" eb="14">
      <t>ジョウレイ</t>
    </rPh>
    <rPh sb="16" eb="18">
      <t>キンム</t>
    </rPh>
    <rPh sb="18" eb="20">
      <t>ジカン</t>
    </rPh>
    <rPh sb="23" eb="24">
      <t>ト</t>
    </rPh>
    <rPh sb="25" eb="26">
      <t>アツカ</t>
    </rPh>
    <rPh sb="30" eb="32">
      <t>キュウヨ</t>
    </rPh>
    <rPh sb="33" eb="35">
      <t>シキュウ</t>
    </rPh>
    <phoneticPr fontId="3"/>
  </si>
  <si>
    <r>
      <t>　休憩時間とは、単に作業に従事しない手持ち時間（休息時間）を含まず、権利として勤務から離れることを保証されている時間（</t>
    </r>
    <r>
      <rPr>
        <sz val="10"/>
        <color indexed="48"/>
        <rFont val="ＭＳ Ｐ明朝"/>
        <family val="1"/>
        <charset val="128"/>
      </rPr>
      <t>労基法第３４条）</t>
    </r>
    <rPh sb="1" eb="3">
      <t>キュウケイ</t>
    </rPh>
    <rPh sb="3" eb="5">
      <t>ジカン</t>
    </rPh>
    <rPh sb="8" eb="9">
      <t>タン</t>
    </rPh>
    <rPh sb="10" eb="12">
      <t>サギョウ</t>
    </rPh>
    <rPh sb="13" eb="15">
      <t>ジュウジ</t>
    </rPh>
    <rPh sb="18" eb="20">
      <t>テモ</t>
    </rPh>
    <rPh sb="21" eb="23">
      <t>ジカン</t>
    </rPh>
    <rPh sb="24" eb="26">
      <t>キュウソク</t>
    </rPh>
    <rPh sb="26" eb="28">
      <t>ジカン</t>
    </rPh>
    <rPh sb="30" eb="31">
      <t>フク</t>
    </rPh>
    <rPh sb="34" eb="36">
      <t>ケンリ</t>
    </rPh>
    <rPh sb="39" eb="41">
      <t>キンム</t>
    </rPh>
    <rPh sb="43" eb="44">
      <t>ハナ</t>
    </rPh>
    <rPh sb="49" eb="51">
      <t>ホショウ</t>
    </rPh>
    <rPh sb="56" eb="58">
      <t>ジカン</t>
    </rPh>
    <rPh sb="59" eb="62">
      <t>ロウキホウ</t>
    </rPh>
    <rPh sb="62" eb="63">
      <t>ダイ</t>
    </rPh>
    <rPh sb="65" eb="66">
      <t>ジョウ</t>
    </rPh>
    <phoneticPr fontId="3"/>
  </si>
  <si>
    <t>１時間の年休をとり、勤務処理簿もそのように記入したが、実際は、２時間に延びてしまった。後から勤務処理簿の時間を書き換えたが、そのときの訂正印は本人のものか、それとも校長のものか。書き間違えた場合は、本人の訂正印で良いと思うが、この場合は再提出して校長印で訂正すべきなのか。正しい処理の仕方を教えてほしい。</t>
    <rPh sb="1" eb="3">
      <t>ジカン</t>
    </rPh>
    <rPh sb="4" eb="6">
      <t>ネンキュウ</t>
    </rPh>
    <rPh sb="10" eb="12">
      <t>キンム</t>
    </rPh>
    <rPh sb="12" eb="14">
      <t>ショリ</t>
    </rPh>
    <rPh sb="14" eb="15">
      <t>ボ</t>
    </rPh>
    <rPh sb="21" eb="23">
      <t>キニュウ</t>
    </rPh>
    <rPh sb="27" eb="29">
      <t>ジッサイ</t>
    </rPh>
    <rPh sb="32" eb="34">
      <t>ジカン</t>
    </rPh>
    <rPh sb="35" eb="36">
      <t>ノ</t>
    </rPh>
    <rPh sb="43" eb="44">
      <t>アト</t>
    </rPh>
    <rPh sb="46" eb="48">
      <t>キンム</t>
    </rPh>
    <rPh sb="48" eb="50">
      <t>ショリ</t>
    </rPh>
    <rPh sb="50" eb="51">
      <t>ボ</t>
    </rPh>
    <rPh sb="52" eb="54">
      <t>ジカン</t>
    </rPh>
    <rPh sb="55" eb="56">
      <t>カ</t>
    </rPh>
    <rPh sb="57" eb="58">
      <t>カ</t>
    </rPh>
    <rPh sb="67" eb="70">
      <t>テイセイイン</t>
    </rPh>
    <rPh sb="71" eb="73">
      <t>ホンニン</t>
    </rPh>
    <rPh sb="82" eb="84">
      <t>コウチョウ</t>
    </rPh>
    <rPh sb="89" eb="90">
      <t>カ</t>
    </rPh>
    <rPh sb="91" eb="93">
      <t>マチガ</t>
    </rPh>
    <rPh sb="95" eb="97">
      <t>バアイ</t>
    </rPh>
    <rPh sb="99" eb="101">
      <t>ホンニン</t>
    </rPh>
    <rPh sb="102" eb="105">
      <t>テイセイイン</t>
    </rPh>
    <rPh sb="106" eb="107">
      <t>ヨ</t>
    </rPh>
    <rPh sb="109" eb="110">
      <t>オモ</t>
    </rPh>
    <rPh sb="115" eb="117">
      <t>バアイ</t>
    </rPh>
    <rPh sb="118" eb="121">
      <t>サイテイシュツ</t>
    </rPh>
    <rPh sb="123" eb="125">
      <t>コウチョウ</t>
    </rPh>
    <rPh sb="125" eb="126">
      <t>シルシ</t>
    </rPh>
    <rPh sb="127" eb="129">
      <t>テイセイ</t>
    </rPh>
    <rPh sb="136" eb="137">
      <t>タダ</t>
    </rPh>
    <rPh sb="139" eb="141">
      <t>ショリ</t>
    </rPh>
    <rPh sb="142" eb="144">
      <t>シカタ</t>
    </rPh>
    <rPh sb="145" eb="146">
      <t>オシ</t>
    </rPh>
    <phoneticPr fontId="3"/>
  </si>
  <si>
    <t>Ａ</t>
    <phoneticPr fontId="3"/>
  </si>
  <si>
    <t>　一般的には、書き間違えた場合は、本人の訂正印で、決裁後は決裁者の印で処理することとなる。しかし、次のような場合はどうなるかという疑問も出てくる。</t>
    <rPh sb="1" eb="4">
      <t>イッパンテキ</t>
    </rPh>
    <rPh sb="7" eb="8">
      <t>カ</t>
    </rPh>
    <rPh sb="9" eb="11">
      <t>マチガ</t>
    </rPh>
    <rPh sb="13" eb="15">
      <t>バアイ</t>
    </rPh>
    <rPh sb="17" eb="19">
      <t>ホンニン</t>
    </rPh>
    <rPh sb="20" eb="23">
      <t>テイセイイン</t>
    </rPh>
    <rPh sb="25" eb="27">
      <t>ケッサイ</t>
    </rPh>
    <rPh sb="27" eb="28">
      <t>ゴ</t>
    </rPh>
    <rPh sb="29" eb="32">
      <t>ケッサイシャ</t>
    </rPh>
    <rPh sb="33" eb="34">
      <t>イン</t>
    </rPh>
    <rPh sb="35" eb="37">
      <t>ショリ</t>
    </rPh>
    <rPh sb="49" eb="50">
      <t>ツギ</t>
    </rPh>
    <rPh sb="54" eb="56">
      <t>バアイ</t>
    </rPh>
    <rPh sb="65" eb="67">
      <t>ギモン</t>
    </rPh>
    <rPh sb="68" eb="69">
      <t>デ</t>
    </rPh>
    <phoneticPr fontId="3"/>
  </si>
  <si>
    <r>
      <t>　あらかじめ年休を届け、決裁された。しかし、年休が不要になり取り消した場合は、決裁者の印だけでよいかという疑問である。決裁者の印だけでは年休の時季変更権の行使とも受け取られかねない</t>
    </r>
    <r>
      <rPr>
        <sz val="10"/>
        <color indexed="48"/>
        <rFont val="ＭＳ Ｐ明朝"/>
        <family val="1"/>
        <charset val="128"/>
      </rPr>
      <t>（学校職員勤務条例第１１条３）</t>
    </r>
    <r>
      <rPr>
        <sz val="10"/>
        <rFont val="ＭＳ Ｐ明朝"/>
        <family val="1"/>
        <charset val="128"/>
      </rPr>
      <t>。そのため本人と決裁者の印が必要ではないかという考えも出てくる。しかし、時季変更は、年休を届けた時点で判断されるもので、決裁後変更が生じる余地はない。（職権の濫用）従って訂正等の場合は決裁者の印だけで良いということになる。</t>
    </r>
    <rPh sb="6" eb="8">
      <t>ネンキュウ</t>
    </rPh>
    <rPh sb="9" eb="10">
      <t>トド</t>
    </rPh>
    <rPh sb="12" eb="14">
      <t>ケッサイ</t>
    </rPh>
    <rPh sb="22" eb="24">
      <t>ネンキュウ</t>
    </rPh>
    <rPh sb="25" eb="27">
      <t>フヨウ</t>
    </rPh>
    <rPh sb="30" eb="31">
      <t>ト</t>
    </rPh>
    <rPh sb="32" eb="33">
      <t>ケ</t>
    </rPh>
    <rPh sb="35" eb="37">
      <t>バアイ</t>
    </rPh>
    <rPh sb="39" eb="42">
      <t>ケッサイシャ</t>
    </rPh>
    <rPh sb="43" eb="44">
      <t>イン</t>
    </rPh>
    <rPh sb="53" eb="55">
      <t>ギモン</t>
    </rPh>
    <rPh sb="59" eb="62">
      <t>ケッサイシャ</t>
    </rPh>
    <rPh sb="63" eb="64">
      <t>イン</t>
    </rPh>
    <rPh sb="68" eb="70">
      <t>ネンキュウ</t>
    </rPh>
    <rPh sb="71" eb="73">
      <t>ジキ</t>
    </rPh>
    <rPh sb="73" eb="76">
      <t>ヘンコウケン</t>
    </rPh>
    <rPh sb="77" eb="79">
      <t>コウシ</t>
    </rPh>
    <rPh sb="81" eb="82">
      <t>ウ</t>
    </rPh>
    <rPh sb="83" eb="84">
      <t>ト</t>
    </rPh>
    <rPh sb="91" eb="93">
      <t>ガッコウ</t>
    </rPh>
    <rPh sb="93" eb="95">
      <t>ショクイン</t>
    </rPh>
    <rPh sb="95" eb="97">
      <t>キンム</t>
    </rPh>
    <rPh sb="97" eb="99">
      <t>ジョウレイ</t>
    </rPh>
    <rPh sb="99" eb="100">
      <t>ダイ</t>
    </rPh>
    <rPh sb="102" eb="103">
      <t>ジョウ</t>
    </rPh>
    <rPh sb="110" eb="112">
      <t>ホンニン</t>
    </rPh>
    <rPh sb="113" eb="116">
      <t>ケッサイシャ</t>
    </rPh>
    <rPh sb="117" eb="118">
      <t>イン</t>
    </rPh>
    <rPh sb="119" eb="121">
      <t>ヒツヨウ</t>
    </rPh>
    <rPh sb="129" eb="130">
      <t>カンガ</t>
    </rPh>
    <rPh sb="132" eb="133">
      <t>デ</t>
    </rPh>
    <rPh sb="141" eb="143">
      <t>ジキ</t>
    </rPh>
    <rPh sb="143" eb="145">
      <t>ヘンコウ</t>
    </rPh>
    <rPh sb="147" eb="149">
      <t>ネンキュウ</t>
    </rPh>
    <rPh sb="150" eb="151">
      <t>トド</t>
    </rPh>
    <rPh sb="153" eb="155">
      <t>ジテン</t>
    </rPh>
    <rPh sb="156" eb="158">
      <t>ハンダン</t>
    </rPh>
    <rPh sb="165" eb="167">
      <t>ケッサイ</t>
    </rPh>
    <rPh sb="167" eb="168">
      <t>ゴ</t>
    </rPh>
    <rPh sb="168" eb="170">
      <t>ヘンコウ</t>
    </rPh>
    <rPh sb="171" eb="172">
      <t>ショウ</t>
    </rPh>
    <rPh sb="174" eb="176">
      <t>ヨチ</t>
    </rPh>
    <rPh sb="181" eb="183">
      <t>ショッケン</t>
    </rPh>
    <rPh sb="184" eb="186">
      <t>ランヨウ</t>
    </rPh>
    <rPh sb="187" eb="188">
      <t>シタガ</t>
    </rPh>
    <rPh sb="190" eb="192">
      <t>テイセイ</t>
    </rPh>
    <rPh sb="192" eb="193">
      <t>トウ</t>
    </rPh>
    <rPh sb="194" eb="196">
      <t>バアイ</t>
    </rPh>
    <rPh sb="197" eb="200">
      <t>ケッサイシャ</t>
    </rPh>
    <rPh sb="201" eb="202">
      <t>イン</t>
    </rPh>
    <rPh sb="205" eb="206">
      <t>ヨ</t>
    </rPh>
    <phoneticPr fontId="3"/>
  </si>
  <si>
    <t>日数</t>
    <rPh sb="0" eb="2">
      <t>ニッスウ</t>
    </rPh>
    <phoneticPr fontId="3"/>
  </si>
  <si>
    <t>学校職員の休暇の取扱いに関する規則　別表第3</t>
    <rPh sb="0" eb="2">
      <t>ガッコウ</t>
    </rPh>
    <rPh sb="2" eb="4">
      <t>ショクイン</t>
    </rPh>
    <rPh sb="5" eb="7">
      <t>キュウカ</t>
    </rPh>
    <rPh sb="8" eb="10">
      <t>トリアツカイ</t>
    </rPh>
    <rPh sb="12" eb="13">
      <t>カン</t>
    </rPh>
    <rPh sb="15" eb="17">
      <t>キソク</t>
    </rPh>
    <rPh sb="18" eb="20">
      <t>ベッピョウ</t>
    </rPh>
    <rPh sb="20" eb="21">
      <t>ダイ</t>
    </rPh>
    <phoneticPr fontId="3"/>
  </si>
  <si>
    <t>採用月</t>
    <rPh sb="0" eb="2">
      <t>サイヨウ</t>
    </rPh>
    <rPh sb="2" eb="3">
      <t>ガツ</t>
    </rPh>
    <phoneticPr fontId="3"/>
  </si>
  <si>
    <t>５月</t>
  </si>
  <si>
    <t>６月</t>
  </si>
  <si>
    <t>７月</t>
  </si>
  <si>
    <t>８月</t>
  </si>
  <si>
    <t>９月</t>
  </si>
  <si>
    <t>１０月</t>
  </si>
  <si>
    <t>１１月</t>
  </si>
  <si>
    <t>１２月</t>
  </si>
  <si>
    <t>１月</t>
  </si>
  <si>
    <t>２月</t>
  </si>
  <si>
    <t>３月</t>
  </si>
  <si>
    <t>年休日数</t>
    <rPh sb="0" eb="2">
      <t>ネンキュウ</t>
    </rPh>
    <rPh sb="2" eb="4">
      <t>ニッスウ</t>
    </rPh>
    <phoneticPr fontId="3"/>
  </si>
  <si>
    <t>計算式</t>
    <rPh sb="0" eb="3">
      <t>ケイサンシキ</t>
    </rPh>
    <phoneticPr fontId="3"/>
  </si>
  <si>
    <r>
      <t>年間の日数２０日を12ヶ月で割って任用月数を掛けて</t>
    </r>
    <r>
      <rPr>
        <sz val="10"/>
        <color indexed="10"/>
        <rFont val="ＭＳ Ｐ明朝"/>
        <family val="1"/>
        <charset val="128"/>
      </rPr>
      <t>四捨五入</t>
    </r>
    <rPh sb="0" eb="2">
      <t>ネンカン</t>
    </rPh>
    <rPh sb="3" eb="5">
      <t>ニッスウ</t>
    </rPh>
    <rPh sb="7" eb="8">
      <t>ニチ</t>
    </rPh>
    <rPh sb="12" eb="13">
      <t>ゲツ</t>
    </rPh>
    <rPh sb="14" eb="15">
      <t>ワ</t>
    </rPh>
    <rPh sb="17" eb="19">
      <t>ニンヨウ</t>
    </rPh>
    <rPh sb="19" eb="20">
      <t>ツキ</t>
    </rPh>
    <rPh sb="20" eb="21">
      <t>スウ</t>
    </rPh>
    <rPh sb="22" eb="23">
      <t>カ</t>
    </rPh>
    <rPh sb="25" eb="29">
      <t>シシャゴニュウ</t>
    </rPh>
    <phoneticPr fontId="3"/>
  </si>
  <si>
    <t>例</t>
    <rPh sb="0" eb="1">
      <t>レイ</t>
    </rPh>
    <phoneticPr fontId="3"/>
  </si>
  <si>
    <t>５月採用</t>
    <rPh sb="1" eb="2">
      <t>ガツ</t>
    </rPh>
    <rPh sb="2" eb="4">
      <t>サイヨウ</t>
    </rPh>
    <phoneticPr fontId="3"/>
  </si>
  <si>
    <t>任用月数は１１ヶ月なので</t>
    <rPh sb="0" eb="2">
      <t>ニンヨウ</t>
    </rPh>
    <rPh sb="2" eb="3">
      <t>ガツ</t>
    </rPh>
    <rPh sb="3" eb="4">
      <t>スウ</t>
    </rPh>
    <rPh sb="8" eb="9">
      <t>ゲツ</t>
    </rPh>
    <phoneticPr fontId="3"/>
  </si>
  <si>
    <t>２０÷１２×１１は１８．１８１８で１８日</t>
    <rPh sb="19" eb="20">
      <t>ニチ</t>
    </rPh>
    <phoneticPr fontId="3"/>
  </si>
  <si>
    <t>６月採用</t>
    <rPh sb="1" eb="2">
      <t>ガツ</t>
    </rPh>
    <rPh sb="2" eb="4">
      <t>サイヨウ</t>
    </rPh>
    <phoneticPr fontId="3"/>
  </si>
  <si>
    <t>任用月数は１０ヶ月なので</t>
    <rPh sb="0" eb="2">
      <t>ニンヨウ</t>
    </rPh>
    <rPh sb="2" eb="3">
      <t>ツキ</t>
    </rPh>
    <rPh sb="3" eb="4">
      <t>スウ</t>
    </rPh>
    <rPh sb="8" eb="9">
      <t>ゲツ</t>
    </rPh>
    <phoneticPr fontId="3"/>
  </si>
  <si>
    <t>２０÷１２×１０は16.6666で１７日</t>
    <rPh sb="19" eb="20">
      <t>ニチ</t>
    </rPh>
    <phoneticPr fontId="3"/>
  </si>
  <si>
    <t>4/31</t>
    <phoneticPr fontId="3"/>
  </si>
  <si>
    <t>6/1</t>
    <phoneticPr fontId="3"/>
  </si>
  <si>
    <t>４月３１日～６月１日任用</t>
    <rPh sb="1" eb="2">
      <t>ガツ</t>
    </rPh>
    <rPh sb="4" eb="5">
      <t>ニチ</t>
    </rPh>
    <rPh sb="7" eb="8">
      <t>ガツ</t>
    </rPh>
    <rPh sb="9" eb="10">
      <t>ニチ</t>
    </rPh>
    <rPh sb="10" eb="12">
      <t>ニンヨウ</t>
    </rPh>
    <phoneticPr fontId="3"/>
  </si>
  <si>
    <t>３ヶ月</t>
    <rPh sb="2" eb="3">
      <t>ゲツ</t>
    </rPh>
    <phoneticPr fontId="3"/>
  </si>
  <si>
    <t>３ヶ月在職することになるので、年休日数は、５日になる。</t>
    <rPh sb="2" eb="3">
      <t>ゲツ</t>
    </rPh>
    <rPh sb="3" eb="5">
      <t>ザイショク</t>
    </rPh>
    <rPh sb="15" eb="17">
      <t>ネンキュウ</t>
    </rPh>
    <rPh sb="17" eb="19">
      <t>ニッスウ</t>
    </rPh>
    <rPh sb="22" eb="23">
      <t>ニチ</t>
    </rPh>
    <phoneticPr fontId="3"/>
  </si>
  <si>
    <t>5/31</t>
    <phoneticPr fontId="3"/>
  </si>
  <si>
    <t>４月３１日～５月３１日任用期間</t>
    <rPh sb="1" eb="2">
      <t>ガツ</t>
    </rPh>
    <rPh sb="4" eb="5">
      <t>ニチ</t>
    </rPh>
    <rPh sb="7" eb="8">
      <t>ガツ</t>
    </rPh>
    <rPh sb="10" eb="11">
      <t>ニチ</t>
    </rPh>
    <rPh sb="11" eb="13">
      <t>ニンヨウ</t>
    </rPh>
    <rPh sb="13" eb="15">
      <t>キカン</t>
    </rPh>
    <phoneticPr fontId="3"/>
  </si>
  <si>
    <t>２ヶ月</t>
    <rPh sb="2" eb="3">
      <t>ゲツ</t>
    </rPh>
    <phoneticPr fontId="3"/>
  </si>
  <si>
    <t>２ヶ月在職することになるので、年休日数は、３日</t>
    <rPh sb="2" eb="3">
      <t>ゲツ</t>
    </rPh>
    <rPh sb="3" eb="5">
      <t>ザイショク</t>
    </rPh>
    <rPh sb="15" eb="17">
      <t>ネンキュウ</t>
    </rPh>
    <rPh sb="17" eb="19">
      <t>ニッスウ</t>
    </rPh>
    <rPh sb="22" eb="23">
      <t>ニチ</t>
    </rPh>
    <phoneticPr fontId="3"/>
  </si>
  <si>
    <t>5/1</t>
    <phoneticPr fontId="3"/>
  </si>
  <si>
    <t>５月１日～５月３１日任用期間</t>
    <rPh sb="1" eb="2">
      <t>ガツ</t>
    </rPh>
    <rPh sb="3" eb="4">
      <t>ニチ</t>
    </rPh>
    <rPh sb="6" eb="7">
      <t>ガツ</t>
    </rPh>
    <rPh sb="9" eb="10">
      <t>ニチ</t>
    </rPh>
    <rPh sb="10" eb="12">
      <t>ニンヨウ</t>
    </rPh>
    <rPh sb="12" eb="14">
      <t>キカン</t>
    </rPh>
    <phoneticPr fontId="3"/>
  </si>
  <si>
    <t>１ヶ月</t>
    <rPh sb="2" eb="3">
      <t>ゲツ</t>
    </rPh>
    <phoneticPr fontId="3"/>
  </si>
  <si>
    <t>１ヶ月在職することになるので、年休日数は、２日</t>
    <rPh sb="2" eb="3">
      <t>ゲツ</t>
    </rPh>
    <rPh sb="3" eb="5">
      <t>ザイショク</t>
    </rPh>
    <rPh sb="15" eb="17">
      <t>ネンキュウ</t>
    </rPh>
    <rPh sb="17" eb="19">
      <t>ニッスウ</t>
    </rPh>
    <rPh sb="22" eb="23">
      <t>ニチ</t>
    </rPh>
    <phoneticPr fontId="3"/>
  </si>
  <si>
    <t>5/2</t>
    <phoneticPr fontId="3"/>
  </si>
  <si>
    <t>5/15</t>
    <phoneticPr fontId="3"/>
  </si>
  <si>
    <t>５月２日～５月１５日任用期間</t>
    <rPh sb="1" eb="2">
      <t>ガツ</t>
    </rPh>
    <rPh sb="3" eb="4">
      <t>ニチ</t>
    </rPh>
    <rPh sb="6" eb="7">
      <t>ガツ</t>
    </rPh>
    <rPh sb="9" eb="10">
      <t>ニチ</t>
    </rPh>
    <rPh sb="10" eb="12">
      <t>ニンヨウ</t>
    </rPh>
    <rPh sb="12" eb="14">
      <t>キカン</t>
    </rPh>
    <phoneticPr fontId="3"/>
  </si>
  <si>
    <t>繰り越し</t>
    <rPh sb="0" eb="1">
      <t>ク</t>
    </rPh>
    <rPh sb="2" eb="3">
      <t>コ</t>
    </rPh>
    <phoneticPr fontId="3"/>
  </si>
  <si>
    <t>当該年度で使用しなかった残りの日数は翌年度の年休日数に加算される。</t>
    <rPh sb="0" eb="2">
      <t>トウガイ</t>
    </rPh>
    <rPh sb="2" eb="4">
      <t>ネンド</t>
    </rPh>
    <rPh sb="5" eb="7">
      <t>シヨウ</t>
    </rPh>
    <rPh sb="12" eb="13">
      <t>ノコ</t>
    </rPh>
    <rPh sb="15" eb="17">
      <t>ニッスウ</t>
    </rPh>
    <rPh sb="18" eb="21">
      <t>ヨクネンド</t>
    </rPh>
    <rPh sb="22" eb="24">
      <t>ネンキュウ</t>
    </rPh>
    <rPh sb="24" eb="26">
      <t>ニッスウ</t>
    </rPh>
    <rPh sb="27" eb="29">
      <t>カサン</t>
    </rPh>
    <phoneticPr fontId="3"/>
  </si>
  <si>
    <t>ただし、最大２０日が繰り越し限度</t>
    <rPh sb="4" eb="6">
      <t>サイダイ</t>
    </rPh>
    <rPh sb="8" eb="9">
      <t>ニチ</t>
    </rPh>
    <rPh sb="10" eb="11">
      <t>ク</t>
    </rPh>
    <rPh sb="12" eb="13">
      <t>コ</t>
    </rPh>
    <rPh sb="14" eb="16">
      <t>ゲンド</t>
    </rPh>
    <phoneticPr fontId="3"/>
  </si>
  <si>
    <t>残日数の端数の時間は、切り捨てる。切り捨てた残りの日数が繰り越し日数になる。</t>
    <rPh sb="0" eb="1">
      <t>ザン</t>
    </rPh>
    <rPh sb="1" eb="3">
      <t>ニッスウ</t>
    </rPh>
    <rPh sb="4" eb="6">
      <t>ハスウ</t>
    </rPh>
    <rPh sb="7" eb="9">
      <t>ジカン</t>
    </rPh>
    <rPh sb="11" eb="12">
      <t>キ</t>
    </rPh>
    <rPh sb="13" eb="14">
      <t>ス</t>
    </rPh>
    <rPh sb="17" eb="18">
      <t>キ</t>
    </rPh>
    <rPh sb="19" eb="20">
      <t>ス</t>
    </rPh>
    <rPh sb="22" eb="23">
      <t>ノコ</t>
    </rPh>
    <rPh sb="25" eb="27">
      <t>ニッスウ</t>
    </rPh>
    <rPh sb="28" eb="29">
      <t>ク</t>
    </rPh>
    <rPh sb="30" eb="31">
      <t>コ</t>
    </rPh>
    <rPh sb="32" eb="34">
      <t>ニッスウ</t>
    </rPh>
    <phoneticPr fontId="3"/>
  </si>
  <si>
    <t>端数時間を切り上げない。（１１日と７時間残ったら１１日繰り越せることになる。）</t>
    <rPh sb="0" eb="2">
      <t>ハスウ</t>
    </rPh>
    <rPh sb="2" eb="4">
      <t>ジカン</t>
    </rPh>
    <rPh sb="5" eb="6">
      <t>キ</t>
    </rPh>
    <rPh sb="7" eb="8">
      <t>ア</t>
    </rPh>
    <rPh sb="15" eb="16">
      <t>ニチ</t>
    </rPh>
    <rPh sb="18" eb="20">
      <t>ジカン</t>
    </rPh>
    <rPh sb="20" eb="21">
      <t>ノコ</t>
    </rPh>
    <rPh sb="26" eb="27">
      <t>ニチ</t>
    </rPh>
    <rPh sb="27" eb="28">
      <t>ク</t>
    </rPh>
    <rPh sb="29" eb="30">
      <t>コ</t>
    </rPh>
    <phoneticPr fontId="3"/>
  </si>
  <si>
    <t>言い方を変えると、使用した日数、時間は切り上げることになる。</t>
    <rPh sb="0" eb="1">
      <t>イ</t>
    </rPh>
    <rPh sb="2" eb="3">
      <t>カタ</t>
    </rPh>
    <rPh sb="4" eb="5">
      <t>カ</t>
    </rPh>
    <rPh sb="9" eb="11">
      <t>シヨウ</t>
    </rPh>
    <rPh sb="13" eb="15">
      <t>ニッスウ</t>
    </rPh>
    <rPh sb="16" eb="18">
      <t>ジカン</t>
    </rPh>
    <rPh sb="19" eb="20">
      <t>キ</t>
    </rPh>
    <rPh sb="21" eb="22">
      <t>ア</t>
    </rPh>
    <phoneticPr fontId="3"/>
  </si>
  <si>
    <t>（２２日の年休日数で、９日と１時間使用したら、１０日使用したことになるので、翌年度への繰り越しは、２２－１０＝１２日になる）</t>
    <rPh sb="3" eb="4">
      <t>ニチ</t>
    </rPh>
    <rPh sb="5" eb="7">
      <t>ネンキュウ</t>
    </rPh>
    <rPh sb="7" eb="9">
      <t>ニッスウ</t>
    </rPh>
    <rPh sb="12" eb="13">
      <t>ニチ</t>
    </rPh>
    <rPh sb="15" eb="17">
      <t>ジカン</t>
    </rPh>
    <rPh sb="17" eb="19">
      <t>シヨウ</t>
    </rPh>
    <rPh sb="25" eb="26">
      <t>ニチ</t>
    </rPh>
    <rPh sb="26" eb="28">
      <t>シヨウ</t>
    </rPh>
    <rPh sb="38" eb="41">
      <t>ヨクネンド</t>
    </rPh>
    <rPh sb="43" eb="44">
      <t>ク</t>
    </rPh>
    <rPh sb="45" eb="46">
      <t>コ</t>
    </rPh>
    <rPh sb="57" eb="58">
      <t>ニチ</t>
    </rPh>
    <phoneticPr fontId="3"/>
  </si>
  <si>
    <t>臨時的任用職員の年次有給休暇の日数</t>
    <rPh sb="0" eb="3">
      <t>リンジテキ</t>
    </rPh>
    <rPh sb="3" eb="5">
      <t>ニンヨウ</t>
    </rPh>
    <rPh sb="5" eb="7">
      <t>ショクイン</t>
    </rPh>
    <rPh sb="8" eb="10">
      <t>ネンジ</t>
    </rPh>
    <rPh sb="10" eb="12">
      <t>ユウキュウ</t>
    </rPh>
    <rPh sb="12" eb="14">
      <t>キュウカ</t>
    </rPh>
    <rPh sb="15" eb="17">
      <t>ニッスウ</t>
    </rPh>
    <phoneticPr fontId="3"/>
  </si>
  <si>
    <t>１９９５．３．３１鹿教教第717号通知</t>
    <rPh sb="9" eb="10">
      <t>シカ</t>
    </rPh>
    <rPh sb="10" eb="11">
      <t>キョウ</t>
    </rPh>
    <rPh sb="11" eb="12">
      <t>キョウ</t>
    </rPh>
    <rPh sb="12" eb="13">
      <t>ダイ</t>
    </rPh>
    <rPh sb="16" eb="17">
      <t>ゴウ</t>
    </rPh>
    <rPh sb="17" eb="19">
      <t>ツウチ</t>
    </rPh>
    <phoneticPr fontId="3"/>
  </si>
  <si>
    <r>
      <t>臨時的任用職員の年次有給休暇の日数は、従来どおり、当該学校職員の任</t>
    </r>
    <r>
      <rPr>
        <sz val="10"/>
        <color rgb="FFFF0000"/>
        <rFont val="ＭＳ Ｐ明朝"/>
        <family val="1"/>
        <charset val="128"/>
      </rPr>
      <t>用の期間に応じ</t>
    </r>
    <r>
      <rPr>
        <sz val="10"/>
        <rFont val="ＭＳ Ｐ明朝"/>
        <family val="1"/>
        <charset val="128"/>
      </rPr>
      <t>、算定するものとする。この場合、当初の任用期間において与えられる年次有給休暇の日数は、当該当初の任用期間に対応する日数であり、任用の更新があったときの更新後の任用期間において与えられる年次有給休暇の日数は、当初の任用期間と更新後の任用期間とを通</t>
    </r>
    <r>
      <rPr>
        <sz val="10"/>
        <color rgb="FFFF0000"/>
        <rFont val="ＭＳ Ｐ明朝"/>
        <family val="1"/>
        <charset val="128"/>
      </rPr>
      <t>算した期間に対応</t>
    </r>
    <r>
      <rPr>
        <sz val="10"/>
        <rFont val="ＭＳ Ｐ明朝"/>
        <family val="1"/>
        <charset val="128"/>
      </rPr>
      <t>する年次有給休暇の日数から当初の任用期間中に使用した年次有給休暇の日数を差し引いた日数である。</t>
    </r>
    <rPh sb="0" eb="3">
      <t>リンジテキ</t>
    </rPh>
    <rPh sb="3" eb="5">
      <t>ニンヨウ</t>
    </rPh>
    <rPh sb="5" eb="7">
      <t>ショクイン</t>
    </rPh>
    <rPh sb="8" eb="10">
      <t>ネンジ</t>
    </rPh>
    <rPh sb="10" eb="12">
      <t>ユウキュウ</t>
    </rPh>
    <rPh sb="12" eb="14">
      <t>キュウカ</t>
    </rPh>
    <rPh sb="15" eb="17">
      <t>ニッスウ</t>
    </rPh>
    <rPh sb="19" eb="21">
      <t>ジュウライ</t>
    </rPh>
    <rPh sb="25" eb="27">
      <t>トウガイ</t>
    </rPh>
    <rPh sb="27" eb="29">
      <t>ガッコウ</t>
    </rPh>
    <rPh sb="29" eb="31">
      <t>ショクイン</t>
    </rPh>
    <rPh sb="32" eb="34">
      <t>ニンヨウ</t>
    </rPh>
    <rPh sb="35" eb="37">
      <t>キカン</t>
    </rPh>
    <rPh sb="38" eb="39">
      <t>オウ</t>
    </rPh>
    <rPh sb="41" eb="43">
      <t>サンテイ</t>
    </rPh>
    <rPh sb="53" eb="55">
      <t>バアイ</t>
    </rPh>
    <rPh sb="56" eb="58">
      <t>トウショ</t>
    </rPh>
    <rPh sb="59" eb="61">
      <t>ニンヨウ</t>
    </rPh>
    <rPh sb="61" eb="63">
      <t>キカン</t>
    </rPh>
    <rPh sb="67" eb="68">
      <t>アタ</t>
    </rPh>
    <rPh sb="72" eb="74">
      <t>ネンジ</t>
    </rPh>
    <rPh sb="74" eb="76">
      <t>ユウキュウ</t>
    </rPh>
    <rPh sb="76" eb="78">
      <t>キュウカ</t>
    </rPh>
    <rPh sb="79" eb="81">
      <t>ニッスウ</t>
    </rPh>
    <rPh sb="83" eb="85">
      <t>トウガイ</t>
    </rPh>
    <rPh sb="85" eb="87">
      <t>トウショ</t>
    </rPh>
    <rPh sb="88" eb="90">
      <t>ニンヨウ</t>
    </rPh>
    <rPh sb="90" eb="92">
      <t>キカン</t>
    </rPh>
    <rPh sb="93" eb="95">
      <t>タイオウ</t>
    </rPh>
    <rPh sb="97" eb="99">
      <t>ニッスウ</t>
    </rPh>
    <rPh sb="103" eb="105">
      <t>ニンヨウ</t>
    </rPh>
    <rPh sb="106" eb="108">
      <t>コウシン</t>
    </rPh>
    <rPh sb="115" eb="117">
      <t>コウシン</t>
    </rPh>
    <rPh sb="117" eb="118">
      <t>ゴ</t>
    </rPh>
    <rPh sb="119" eb="121">
      <t>ニンヨウ</t>
    </rPh>
    <rPh sb="121" eb="123">
      <t>キカン</t>
    </rPh>
    <rPh sb="127" eb="128">
      <t>アタ</t>
    </rPh>
    <rPh sb="132" eb="134">
      <t>ネンジ</t>
    </rPh>
    <rPh sb="134" eb="136">
      <t>ユウキュウ</t>
    </rPh>
    <rPh sb="136" eb="138">
      <t>キュウカ</t>
    </rPh>
    <rPh sb="139" eb="141">
      <t>ニッスウ</t>
    </rPh>
    <rPh sb="143" eb="145">
      <t>トウショ</t>
    </rPh>
    <rPh sb="146" eb="148">
      <t>ニンヨウ</t>
    </rPh>
    <rPh sb="148" eb="150">
      <t>キカン</t>
    </rPh>
    <rPh sb="151" eb="153">
      <t>コウシン</t>
    </rPh>
    <rPh sb="153" eb="154">
      <t>ゴ</t>
    </rPh>
    <rPh sb="155" eb="157">
      <t>ニンヨウ</t>
    </rPh>
    <rPh sb="157" eb="159">
      <t>キカン</t>
    </rPh>
    <rPh sb="161" eb="163">
      <t>ツウサン</t>
    </rPh>
    <rPh sb="165" eb="167">
      <t>キカン</t>
    </rPh>
    <rPh sb="168" eb="170">
      <t>タイオウ</t>
    </rPh>
    <rPh sb="172" eb="174">
      <t>ネンジ</t>
    </rPh>
    <rPh sb="174" eb="176">
      <t>ユウキュウ</t>
    </rPh>
    <rPh sb="176" eb="178">
      <t>キュウカ</t>
    </rPh>
    <rPh sb="179" eb="181">
      <t>ニッスウ</t>
    </rPh>
    <rPh sb="183" eb="185">
      <t>トウショ</t>
    </rPh>
    <rPh sb="186" eb="188">
      <t>ニンヨウ</t>
    </rPh>
    <rPh sb="188" eb="190">
      <t>キカン</t>
    </rPh>
    <rPh sb="190" eb="191">
      <t>ナカ</t>
    </rPh>
    <rPh sb="192" eb="194">
      <t>シヨウ</t>
    </rPh>
    <rPh sb="196" eb="198">
      <t>ネンジ</t>
    </rPh>
    <rPh sb="198" eb="200">
      <t>ユウキュウ</t>
    </rPh>
    <rPh sb="200" eb="202">
      <t>キュウカ</t>
    </rPh>
    <rPh sb="203" eb="205">
      <t>ニッスウ</t>
    </rPh>
    <rPh sb="206" eb="207">
      <t>サ</t>
    </rPh>
    <rPh sb="208" eb="209">
      <t>ヒ</t>
    </rPh>
    <rPh sb="211" eb="213">
      <t>ニッスウ</t>
    </rPh>
    <phoneticPr fontId="3"/>
  </si>
  <si>
    <t>四捨五入</t>
    <rPh sb="0" eb="4">
      <t>シシャゴニュウ</t>
    </rPh>
    <phoneticPr fontId="3"/>
  </si>
  <si>
    <t>「学校職員の休暇の取扱いに関する規則」（1956.10．15．教育委員会規則第13号。最終改正２００６．１２．２６）</t>
    <rPh sb="1" eb="3">
      <t>ガッコウ</t>
    </rPh>
    <rPh sb="3" eb="5">
      <t>ショクイン</t>
    </rPh>
    <rPh sb="6" eb="8">
      <t>キュウカ</t>
    </rPh>
    <rPh sb="9" eb="11">
      <t>トリアツカ</t>
    </rPh>
    <rPh sb="13" eb="14">
      <t>カン</t>
    </rPh>
    <rPh sb="16" eb="18">
      <t>キソク</t>
    </rPh>
    <rPh sb="31" eb="33">
      <t>キョウイク</t>
    </rPh>
    <rPh sb="33" eb="36">
      <t>イインカイ</t>
    </rPh>
    <rPh sb="36" eb="38">
      <t>キソク</t>
    </rPh>
    <rPh sb="38" eb="39">
      <t>ダイ</t>
    </rPh>
    <rPh sb="41" eb="42">
      <t>ゴウ</t>
    </rPh>
    <rPh sb="43" eb="45">
      <t>サイシュウ</t>
    </rPh>
    <rPh sb="45" eb="47">
      <t>カイセイ</t>
    </rPh>
    <phoneticPr fontId="3"/>
  </si>
  <si>
    <t>第3条第2項</t>
    <rPh sb="0" eb="1">
      <t>ダイ</t>
    </rPh>
    <rPh sb="2" eb="3">
      <t>ジョウ</t>
    </rPh>
    <rPh sb="3" eb="4">
      <t>ダイ</t>
    </rPh>
    <rPh sb="5" eb="6">
      <t>コウ</t>
    </rPh>
    <phoneticPr fontId="3"/>
  </si>
  <si>
    <t>勤務条例・・・・略・・・・・（・・・（1日未満の端数があるときは、これを四捨五入して得た日数））とする。</t>
    <rPh sb="0" eb="2">
      <t>キンム</t>
    </rPh>
    <rPh sb="2" eb="4">
      <t>ジョウレイ</t>
    </rPh>
    <rPh sb="8" eb="9">
      <t>リャク</t>
    </rPh>
    <rPh sb="20" eb="21">
      <t>ニチ</t>
    </rPh>
    <rPh sb="21" eb="23">
      <t>ミマン</t>
    </rPh>
    <rPh sb="24" eb="26">
      <t>ハスウ</t>
    </rPh>
    <rPh sb="36" eb="40">
      <t>シシャゴニュウ</t>
    </rPh>
    <rPh sb="42" eb="43">
      <t>エ</t>
    </rPh>
    <rPh sb="44" eb="46">
      <t>ニッスウ</t>
    </rPh>
    <phoneticPr fontId="3"/>
  </si>
  <si>
    <t>育児短時間勤務職員等、任期付短時間勤務職員の年次有給休暇等</t>
    <rPh sb="0" eb="2">
      <t>イクジ</t>
    </rPh>
    <rPh sb="2" eb="5">
      <t>タンジカン</t>
    </rPh>
    <rPh sb="5" eb="7">
      <t>キンム</t>
    </rPh>
    <rPh sb="7" eb="9">
      <t>ショクイン</t>
    </rPh>
    <rPh sb="9" eb="10">
      <t>トウ</t>
    </rPh>
    <rPh sb="11" eb="13">
      <t>ニンキ</t>
    </rPh>
    <rPh sb="13" eb="14">
      <t>ツ</t>
    </rPh>
    <rPh sb="14" eb="17">
      <t>タンジカン</t>
    </rPh>
    <rPh sb="17" eb="19">
      <t>キンム</t>
    </rPh>
    <rPh sb="19" eb="21">
      <t>ショクイン</t>
    </rPh>
    <rPh sb="22" eb="24">
      <t>ネンジ</t>
    </rPh>
    <rPh sb="24" eb="26">
      <t>ユウキュウ</t>
    </rPh>
    <rPh sb="26" eb="28">
      <t>キュウカ</t>
    </rPh>
    <rPh sb="28" eb="29">
      <t>トウ</t>
    </rPh>
    <phoneticPr fontId="3"/>
  </si>
  <si>
    <t>２００８．４．１施行</t>
    <rPh sb="8" eb="10">
      <t>シコウ</t>
    </rPh>
    <phoneticPr fontId="3"/>
  </si>
  <si>
    <t>育児短時間勤務職員等、任期付短時間勤務職員（２，３に掲げる者を除く。）</t>
    <rPh sb="0" eb="2">
      <t>イクジ</t>
    </rPh>
    <rPh sb="2" eb="5">
      <t>タンジカン</t>
    </rPh>
    <rPh sb="5" eb="7">
      <t>キンム</t>
    </rPh>
    <rPh sb="7" eb="9">
      <t>ショクイン</t>
    </rPh>
    <rPh sb="9" eb="10">
      <t>トウ</t>
    </rPh>
    <rPh sb="11" eb="13">
      <t>ニンキ</t>
    </rPh>
    <rPh sb="13" eb="14">
      <t>ツ</t>
    </rPh>
    <rPh sb="14" eb="17">
      <t>タンジカン</t>
    </rPh>
    <rPh sb="17" eb="19">
      <t>キンム</t>
    </rPh>
    <rPh sb="19" eb="21">
      <t>ショクイン</t>
    </rPh>
    <rPh sb="26" eb="27">
      <t>カカ</t>
    </rPh>
    <rPh sb="29" eb="30">
      <t>モノ</t>
    </rPh>
    <rPh sb="31" eb="32">
      <t>ノゾ</t>
    </rPh>
    <phoneticPr fontId="3"/>
  </si>
  <si>
    <t>　次に掲げる職員の区分に応じ、当該各号に掲げる日数（1日未満の端数があるときは、これを四捨五入して得た日数）とする。ただし、その日数が労働基準法（昭和22年法律第49号）第39条の規定による年次有給休暇の日数を下回る場合には、同条の規定による年次有給休暇の日数とする。</t>
    <rPh sb="1" eb="2">
      <t>ツギ</t>
    </rPh>
    <rPh sb="3" eb="4">
      <t>カカ</t>
    </rPh>
    <rPh sb="6" eb="8">
      <t>ショクイン</t>
    </rPh>
    <rPh sb="9" eb="11">
      <t>クブン</t>
    </rPh>
    <rPh sb="12" eb="13">
      <t>オウ</t>
    </rPh>
    <rPh sb="15" eb="17">
      <t>トウガイ</t>
    </rPh>
    <rPh sb="17" eb="19">
      <t>カクゴウ</t>
    </rPh>
    <rPh sb="20" eb="21">
      <t>カカ</t>
    </rPh>
    <rPh sb="23" eb="25">
      <t>ニッスウ</t>
    </rPh>
    <rPh sb="27" eb="28">
      <t>ニチ</t>
    </rPh>
    <rPh sb="28" eb="30">
      <t>ミマン</t>
    </rPh>
    <rPh sb="31" eb="33">
      <t>ハスウ</t>
    </rPh>
    <rPh sb="43" eb="47">
      <t>シシャゴニュウ</t>
    </rPh>
    <rPh sb="49" eb="50">
      <t>エ</t>
    </rPh>
    <rPh sb="51" eb="53">
      <t>ニッスウ</t>
    </rPh>
    <rPh sb="64" eb="66">
      <t>ニッスウ</t>
    </rPh>
    <rPh sb="67" eb="69">
      <t>ロウドウ</t>
    </rPh>
    <rPh sb="69" eb="72">
      <t>キジュンホウ</t>
    </rPh>
    <rPh sb="73" eb="75">
      <t>ショウワ</t>
    </rPh>
    <rPh sb="77" eb="78">
      <t>ネン</t>
    </rPh>
    <rPh sb="78" eb="80">
      <t>ホウリツ</t>
    </rPh>
    <rPh sb="80" eb="81">
      <t>ダイ</t>
    </rPh>
    <rPh sb="83" eb="84">
      <t>ゴウ</t>
    </rPh>
    <rPh sb="85" eb="86">
      <t>ダイ</t>
    </rPh>
    <rPh sb="88" eb="89">
      <t>ジョウ</t>
    </rPh>
    <rPh sb="90" eb="92">
      <t>キテイ</t>
    </rPh>
    <rPh sb="95" eb="97">
      <t>ネンジ</t>
    </rPh>
    <rPh sb="97" eb="99">
      <t>ユウキュウ</t>
    </rPh>
    <rPh sb="99" eb="101">
      <t>キュウカ</t>
    </rPh>
    <rPh sb="102" eb="104">
      <t>ニッスウ</t>
    </rPh>
    <rPh sb="105" eb="107">
      <t>シタマワ</t>
    </rPh>
    <rPh sb="108" eb="110">
      <t>バアイ</t>
    </rPh>
    <rPh sb="113" eb="115">
      <t>ドウジョウ</t>
    </rPh>
    <rPh sb="116" eb="118">
      <t>キテイ</t>
    </rPh>
    <rPh sb="121" eb="123">
      <t>ネンジ</t>
    </rPh>
    <rPh sb="123" eb="125">
      <t>ユウキュウ</t>
    </rPh>
    <rPh sb="125" eb="127">
      <t>キュウカ</t>
    </rPh>
    <rPh sb="128" eb="130">
      <t>ニッスウ</t>
    </rPh>
    <phoneticPr fontId="3"/>
  </si>
  <si>
    <t>　斉一型短時間勤務職員（学校職員の休暇の取扱いに関する規則。以下「規則」という。第3条第2項第1号に規定する斉一型短時間勤務職員をいう。以下同じ。）</t>
    <rPh sb="1" eb="3">
      <t>セイイツ</t>
    </rPh>
    <rPh sb="3" eb="4">
      <t>ガタ</t>
    </rPh>
    <rPh sb="4" eb="7">
      <t>タンジカン</t>
    </rPh>
    <rPh sb="7" eb="9">
      <t>キンム</t>
    </rPh>
    <rPh sb="9" eb="11">
      <t>ショクイン</t>
    </rPh>
    <rPh sb="12" eb="14">
      <t>ガッコウ</t>
    </rPh>
    <rPh sb="14" eb="16">
      <t>ショクイン</t>
    </rPh>
    <rPh sb="17" eb="19">
      <t>キュウカ</t>
    </rPh>
    <rPh sb="20" eb="22">
      <t>トリアツカ</t>
    </rPh>
    <rPh sb="24" eb="25">
      <t>カン</t>
    </rPh>
    <rPh sb="27" eb="29">
      <t>キソク</t>
    </rPh>
    <rPh sb="30" eb="32">
      <t>イカ</t>
    </rPh>
    <rPh sb="33" eb="35">
      <t>キソク</t>
    </rPh>
    <rPh sb="40" eb="41">
      <t>ダイ</t>
    </rPh>
    <rPh sb="42" eb="43">
      <t>ジョウ</t>
    </rPh>
    <rPh sb="43" eb="44">
      <t>ダイ</t>
    </rPh>
    <rPh sb="45" eb="46">
      <t>コウ</t>
    </rPh>
    <rPh sb="46" eb="47">
      <t>ダイ</t>
    </rPh>
    <rPh sb="48" eb="49">
      <t>ゴウ</t>
    </rPh>
    <rPh sb="50" eb="52">
      <t>キテイ</t>
    </rPh>
    <rPh sb="54" eb="56">
      <t>セイイツ</t>
    </rPh>
    <rPh sb="56" eb="57">
      <t>ガタ</t>
    </rPh>
    <rPh sb="57" eb="60">
      <t>タンジカン</t>
    </rPh>
    <rPh sb="60" eb="62">
      <t>キンム</t>
    </rPh>
    <rPh sb="62" eb="64">
      <t>ショクイン</t>
    </rPh>
    <rPh sb="68" eb="70">
      <t>イカ</t>
    </rPh>
    <rPh sb="70" eb="71">
      <t>オナ</t>
    </rPh>
    <phoneticPr fontId="3"/>
  </si>
  <si>
    <t>　20日に斉一型短時間勤務の1週間の勤務日の日数を5日で除して得た数を乗じて得た日数</t>
    <rPh sb="3" eb="4">
      <t>ニチ</t>
    </rPh>
    <rPh sb="5" eb="7">
      <t>セイイツ</t>
    </rPh>
    <rPh sb="7" eb="8">
      <t>ガタ</t>
    </rPh>
    <rPh sb="8" eb="11">
      <t>タンジカン</t>
    </rPh>
    <rPh sb="11" eb="13">
      <t>キンム</t>
    </rPh>
    <rPh sb="15" eb="17">
      <t>シュウカン</t>
    </rPh>
    <rPh sb="18" eb="21">
      <t>キンムビ</t>
    </rPh>
    <rPh sb="22" eb="24">
      <t>ニッスウ</t>
    </rPh>
    <rPh sb="26" eb="27">
      <t>ニチ</t>
    </rPh>
    <rPh sb="28" eb="29">
      <t>ジョ</t>
    </rPh>
    <rPh sb="31" eb="32">
      <t>エ</t>
    </rPh>
    <rPh sb="33" eb="34">
      <t>スウ</t>
    </rPh>
    <rPh sb="35" eb="36">
      <t>ジョウ</t>
    </rPh>
    <rPh sb="38" eb="39">
      <t>エ</t>
    </rPh>
    <rPh sb="40" eb="42">
      <t>ニッスウ</t>
    </rPh>
    <phoneticPr fontId="3"/>
  </si>
  <si>
    <t>不斉一型短時間勤務職員（規則第3条第2項第2号に規定する不斉一型短時間勤務職員をいう。以下同じ）</t>
    <rPh sb="0" eb="1">
      <t>フ</t>
    </rPh>
    <rPh sb="1" eb="3">
      <t>セイイツ</t>
    </rPh>
    <rPh sb="3" eb="4">
      <t>カタ</t>
    </rPh>
    <rPh sb="4" eb="7">
      <t>タンジカン</t>
    </rPh>
    <rPh sb="7" eb="9">
      <t>キンム</t>
    </rPh>
    <rPh sb="9" eb="11">
      <t>ショクイン</t>
    </rPh>
    <rPh sb="12" eb="14">
      <t>キソク</t>
    </rPh>
    <rPh sb="14" eb="15">
      <t>ダイ</t>
    </rPh>
    <rPh sb="16" eb="17">
      <t>ジョウ</t>
    </rPh>
    <rPh sb="17" eb="18">
      <t>ダイ</t>
    </rPh>
    <rPh sb="19" eb="20">
      <t>コウ</t>
    </rPh>
    <rPh sb="20" eb="21">
      <t>ダイ</t>
    </rPh>
    <rPh sb="22" eb="23">
      <t>ゴウ</t>
    </rPh>
    <rPh sb="24" eb="26">
      <t>キテイ</t>
    </rPh>
    <rPh sb="28" eb="29">
      <t>フ</t>
    </rPh>
    <rPh sb="29" eb="31">
      <t>セイイツ</t>
    </rPh>
    <rPh sb="31" eb="32">
      <t>カタ</t>
    </rPh>
    <rPh sb="32" eb="35">
      <t>タンジカン</t>
    </rPh>
    <rPh sb="35" eb="37">
      <t>キンム</t>
    </rPh>
    <rPh sb="37" eb="39">
      <t>ショクイン</t>
    </rPh>
    <rPh sb="43" eb="45">
      <t>イカ</t>
    </rPh>
    <rPh sb="45" eb="46">
      <t>オナ</t>
    </rPh>
    <phoneticPr fontId="3"/>
  </si>
  <si>
    <t>　160時間に不斉一型短時間勤務職員の1週間の勤務時間を40時間で除して得た数を乗じて得た時間数を、8時間を1日として日に換算して得た日数（1日未満の端数は四捨五入）</t>
    <rPh sb="4" eb="6">
      <t>ジカン</t>
    </rPh>
    <rPh sb="7" eb="8">
      <t>フ</t>
    </rPh>
    <rPh sb="8" eb="10">
      <t>セイイツ</t>
    </rPh>
    <rPh sb="10" eb="11">
      <t>ガタ</t>
    </rPh>
    <rPh sb="11" eb="14">
      <t>タンジカン</t>
    </rPh>
    <rPh sb="14" eb="16">
      <t>キンム</t>
    </rPh>
    <rPh sb="16" eb="18">
      <t>ショクイン</t>
    </rPh>
    <rPh sb="20" eb="22">
      <t>シュウカン</t>
    </rPh>
    <rPh sb="23" eb="25">
      <t>キンム</t>
    </rPh>
    <rPh sb="25" eb="27">
      <t>ジカン</t>
    </rPh>
    <rPh sb="30" eb="32">
      <t>ジカン</t>
    </rPh>
    <rPh sb="33" eb="34">
      <t>ジョ</t>
    </rPh>
    <rPh sb="36" eb="37">
      <t>エ</t>
    </rPh>
    <rPh sb="38" eb="39">
      <t>スウ</t>
    </rPh>
    <rPh sb="40" eb="41">
      <t>ジョウ</t>
    </rPh>
    <rPh sb="43" eb="44">
      <t>エ</t>
    </rPh>
    <rPh sb="45" eb="48">
      <t>ジカンスウ</t>
    </rPh>
    <rPh sb="51" eb="53">
      <t>ジカン</t>
    </rPh>
    <rPh sb="55" eb="56">
      <t>ニチ</t>
    </rPh>
    <rPh sb="59" eb="60">
      <t>ニチ</t>
    </rPh>
    <rPh sb="61" eb="63">
      <t>カンサン</t>
    </rPh>
    <rPh sb="65" eb="66">
      <t>エ</t>
    </rPh>
    <rPh sb="67" eb="69">
      <t>ニッスウ</t>
    </rPh>
    <rPh sb="71" eb="72">
      <t>ニチ</t>
    </rPh>
    <rPh sb="72" eb="74">
      <t>ミマン</t>
    </rPh>
    <rPh sb="75" eb="77">
      <t>ハスウ</t>
    </rPh>
    <rPh sb="78" eb="82">
      <t>シシャゴニュウ</t>
    </rPh>
    <phoneticPr fontId="3"/>
  </si>
  <si>
    <t>当該年の途中で新たに育児短時間勤務職員等又は任期付短時間勤務職員となった者（３に掲げる者を除く。）</t>
    <rPh sb="0" eb="2">
      <t>トウガイ</t>
    </rPh>
    <rPh sb="2" eb="3">
      <t>ネン</t>
    </rPh>
    <rPh sb="4" eb="6">
      <t>トチュウ</t>
    </rPh>
    <rPh sb="7" eb="8">
      <t>アラ</t>
    </rPh>
    <rPh sb="10" eb="12">
      <t>イクジ</t>
    </rPh>
    <rPh sb="12" eb="15">
      <t>タンジカン</t>
    </rPh>
    <rPh sb="15" eb="17">
      <t>キンム</t>
    </rPh>
    <rPh sb="17" eb="19">
      <t>ショクイン</t>
    </rPh>
    <rPh sb="19" eb="20">
      <t>トウ</t>
    </rPh>
    <rPh sb="20" eb="21">
      <t>マタ</t>
    </rPh>
    <rPh sb="22" eb="24">
      <t>ニンキ</t>
    </rPh>
    <rPh sb="24" eb="25">
      <t>ツ</t>
    </rPh>
    <rPh sb="25" eb="28">
      <t>タンジカン</t>
    </rPh>
    <rPh sb="28" eb="30">
      <t>キンム</t>
    </rPh>
    <rPh sb="30" eb="32">
      <t>ショクイン</t>
    </rPh>
    <rPh sb="36" eb="37">
      <t>モノ</t>
    </rPh>
    <rPh sb="40" eb="41">
      <t>カカ</t>
    </rPh>
    <rPh sb="43" eb="44">
      <t>モノ</t>
    </rPh>
    <rPh sb="45" eb="46">
      <t>ノゾ</t>
    </rPh>
    <phoneticPr fontId="3"/>
  </si>
  <si>
    <t>　規則第3条第3項第1号の規定のとおり。</t>
    <rPh sb="1" eb="3">
      <t>キソク</t>
    </rPh>
    <rPh sb="3" eb="4">
      <t>ダイ</t>
    </rPh>
    <rPh sb="5" eb="6">
      <t>ジョウ</t>
    </rPh>
    <rPh sb="6" eb="7">
      <t>ダイ</t>
    </rPh>
    <rPh sb="8" eb="9">
      <t>コウ</t>
    </rPh>
    <rPh sb="9" eb="10">
      <t>ダイ</t>
    </rPh>
    <rPh sb="11" eb="12">
      <t>ゴウ</t>
    </rPh>
    <rPh sb="13" eb="15">
      <t>キテイ</t>
    </rPh>
    <phoneticPr fontId="3"/>
  </si>
  <si>
    <t>当該年又は当該年の前年において他の公務員等（条例第12条第1項第3号に規定する他の公務員等）となった者で、引き続き新たに任期付短時間勤務職員となった者</t>
    <rPh sb="0" eb="2">
      <t>トウガイ</t>
    </rPh>
    <rPh sb="2" eb="3">
      <t>ネン</t>
    </rPh>
    <rPh sb="3" eb="4">
      <t>マタ</t>
    </rPh>
    <rPh sb="5" eb="7">
      <t>トウガイ</t>
    </rPh>
    <rPh sb="7" eb="8">
      <t>ネン</t>
    </rPh>
    <rPh sb="9" eb="11">
      <t>ゼンネン</t>
    </rPh>
    <rPh sb="15" eb="16">
      <t>ホカ</t>
    </rPh>
    <rPh sb="17" eb="20">
      <t>コウムイン</t>
    </rPh>
    <rPh sb="20" eb="21">
      <t>トウ</t>
    </rPh>
    <rPh sb="22" eb="24">
      <t>ジョウレイ</t>
    </rPh>
    <rPh sb="24" eb="25">
      <t>ダイ</t>
    </rPh>
    <rPh sb="27" eb="28">
      <t>ジョウ</t>
    </rPh>
    <rPh sb="28" eb="29">
      <t>ダイ</t>
    </rPh>
    <rPh sb="30" eb="31">
      <t>コウ</t>
    </rPh>
    <rPh sb="31" eb="32">
      <t>ダイ</t>
    </rPh>
    <rPh sb="33" eb="34">
      <t>ゴウ</t>
    </rPh>
    <rPh sb="35" eb="37">
      <t>キテイ</t>
    </rPh>
    <rPh sb="39" eb="40">
      <t>ホカ</t>
    </rPh>
    <rPh sb="41" eb="44">
      <t>コウムイン</t>
    </rPh>
    <rPh sb="44" eb="45">
      <t>トウ</t>
    </rPh>
    <rPh sb="50" eb="51">
      <t>モノ</t>
    </rPh>
    <rPh sb="53" eb="54">
      <t>ヒ</t>
    </rPh>
    <rPh sb="55" eb="56">
      <t>ツヅ</t>
    </rPh>
    <rPh sb="57" eb="58">
      <t>アラ</t>
    </rPh>
    <rPh sb="60" eb="62">
      <t>ニンキ</t>
    </rPh>
    <rPh sb="62" eb="63">
      <t>ツ</t>
    </rPh>
    <rPh sb="63" eb="66">
      <t>タンジカン</t>
    </rPh>
    <rPh sb="66" eb="68">
      <t>キンム</t>
    </rPh>
    <rPh sb="68" eb="70">
      <t>ショクイン</t>
    </rPh>
    <rPh sb="74" eb="75">
      <t>モノ</t>
    </rPh>
    <phoneticPr fontId="3"/>
  </si>
  <si>
    <t>　規則第3条第3項第2号及び第6項の規定のとおり。</t>
    <rPh sb="1" eb="3">
      <t>キソク</t>
    </rPh>
    <rPh sb="3" eb="4">
      <t>ダイ</t>
    </rPh>
    <rPh sb="5" eb="6">
      <t>ジョウ</t>
    </rPh>
    <rPh sb="6" eb="7">
      <t>ダイ</t>
    </rPh>
    <rPh sb="8" eb="9">
      <t>コウ</t>
    </rPh>
    <rPh sb="9" eb="10">
      <t>ダイ</t>
    </rPh>
    <rPh sb="11" eb="12">
      <t>ゴウ</t>
    </rPh>
    <rPh sb="12" eb="13">
      <t>オヨ</t>
    </rPh>
    <rPh sb="14" eb="15">
      <t>ダイ</t>
    </rPh>
    <rPh sb="16" eb="17">
      <t>コウ</t>
    </rPh>
    <rPh sb="18" eb="20">
      <t>キテイ</t>
    </rPh>
    <phoneticPr fontId="3"/>
  </si>
  <si>
    <t>1週間ごとの勤務日の日数又は勤務日ごとの勤務時間の時間数（以下「勤務形態」という。）が変更されるときの当該変更の日以後における職員の年次有給休暇の日数</t>
    <rPh sb="1" eb="3">
      <t>シュウカン</t>
    </rPh>
    <rPh sb="6" eb="8">
      <t>キンム</t>
    </rPh>
    <rPh sb="8" eb="9">
      <t>ニチ</t>
    </rPh>
    <rPh sb="10" eb="12">
      <t>ニッスウ</t>
    </rPh>
    <rPh sb="12" eb="13">
      <t>マタ</t>
    </rPh>
    <rPh sb="14" eb="16">
      <t>キンム</t>
    </rPh>
    <rPh sb="16" eb="17">
      <t>ニチ</t>
    </rPh>
    <rPh sb="20" eb="22">
      <t>キンム</t>
    </rPh>
    <rPh sb="22" eb="24">
      <t>ジカン</t>
    </rPh>
    <rPh sb="25" eb="28">
      <t>ジカンスウ</t>
    </rPh>
    <rPh sb="29" eb="31">
      <t>イカ</t>
    </rPh>
    <rPh sb="32" eb="34">
      <t>キンム</t>
    </rPh>
    <rPh sb="34" eb="36">
      <t>ケイタイ</t>
    </rPh>
    <rPh sb="43" eb="45">
      <t>ヘンコウ</t>
    </rPh>
    <rPh sb="51" eb="53">
      <t>トウガイ</t>
    </rPh>
    <rPh sb="53" eb="55">
      <t>ヘンコウ</t>
    </rPh>
    <rPh sb="56" eb="57">
      <t>ニチ</t>
    </rPh>
    <rPh sb="57" eb="59">
      <t>イゴ</t>
    </rPh>
    <rPh sb="63" eb="65">
      <t>ショクイン</t>
    </rPh>
    <rPh sb="66" eb="68">
      <t>ネンジ</t>
    </rPh>
    <rPh sb="68" eb="70">
      <t>ユウキュウ</t>
    </rPh>
    <rPh sb="70" eb="72">
      <t>キュウカ</t>
    </rPh>
    <rPh sb="73" eb="75">
      <t>ニッスウ</t>
    </rPh>
    <phoneticPr fontId="3"/>
  </si>
  <si>
    <t>　規則第3条の２の規定のとおり。</t>
    <rPh sb="1" eb="3">
      <t>キソク</t>
    </rPh>
    <rPh sb="3" eb="4">
      <t>ダイ</t>
    </rPh>
    <rPh sb="5" eb="6">
      <t>ジョウ</t>
    </rPh>
    <rPh sb="9" eb="11">
      <t>キテイ</t>
    </rPh>
    <phoneticPr fontId="3"/>
  </si>
  <si>
    <t>育児休業者の年休繰り越し計算</t>
    <rPh sb="0" eb="2">
      <t>イクジ</t>
    </rPh>
    <rPh sb="2" eb="4">
      <t>キュウギョウ</t>
    </rPh>
    <rPh sb="4" eb="5">
      <t>シャ</t>
    </rPh>
    <rPh sb="6" eb="8">
      <t>ネンキュウ</t>
    </rPh>
    <rPh sb="8" eb="9">
      <t>ク</t>
    </rPh>
    <rPh sb="10" eb="11">
      <t>コ</t>
    </rPh>
    <rPh sb="12" eb="14">
      <t>ケイサン</t>
    </rPh>
    <phoneticPr fontId="3"/>
  </si>
  <si>
    <t>07年度</t>
    <rPh sb="2" eb="4">
      <t>ネンド</t>
    </rPh>
    <phoneticPr fontId="3"/>
  </si>
  <si>
    <t>08年度</t>
    <rPh sb="2" eb="4">
      <t>ネンド</t>
    </rPh>
    <phoneticPr fontId="3"/>
  </si>
  <si>
    <t>09年度</t>
    <rPh sb="2" eb="4">
      <t>ネンド</t>
    </rPh>
    <phoneticPr fontId="3"/>
  </si>
  <si>
    <t>2010年度</t>
    <rPh sb="4" eb="6">
      <t>ネンド</t>
    </rPh>
    <phoneticPr fontId="3"/>
  </si>
  <si>
    <t>07.4.1</t>
    <phoneticPr fontId="3"/>
  </si>
  <si>
    <t>０７．６．２産前休暇</t>
    <rPh sb="6" eb="8">
      <t>サンゼン</t>
    </rPh>
    <rPh sb="8" eb="10">
      <t>キュウカ</t>
    </rPh>
    <phoneticPr fontId="3"/>
  </si>
  <si>
    <t>07.9.22育児休業開始</t>
    <rPh sb="7" eb="9">
      <t>イクジ</t>
    </rPh>
    <rPh sb="9" eb="11">
      <t>キュウギョウ</t>
    </rPh>
    <rPh sb="11" eb="13">
      <t>カイシ</t>
    </rPh>
    <phoneticPr fontId="3"/>
  </si>
  <si>
    <t>08.4.1</t>
    <phoneticPr fontId="3"/>
  </si>
  <si>
    <t>09.4.1</t>
    <phoneticPr fontId="3"/>
  </si>
  <si>
    <t>09.12.1職務復帰</t>
    <rPh sb="7" eb="9">
      <t>ショクム</t>
    </rPh>
    <rPh sb="9" eb="11">
      <t>フッキ</t>
    </rPh>
    <phoneticPr fontId="3"/>
  </si>
  <si>
    <t>20日＋15日＝35日</t>
    <rPh sb="2" eb="3">
      <t>ニチ</t>
    </rPh>
    <rPh sb="6" eb="7">
      <t>ニチ</t>
    </rPh>
    <rPh sb="10" eb="11">
      <t>ニチ</t>
    </rPh>
    <phoneticPr fontId="3"/>
  </si>
  <si>
    <t>20日＋20日＝40日</t>
    <rPh sb="2" eb="3">
      <t>ニチ</t>
    </rPh>
    <rPh sb="6" eb="7">
      <t>ニチ</t>
    </rPh>
    <rPh sb="10" eb="11">
      <t>ニチ</t>
    </rPh>
    <phoneticPr fontId="3"/>
  </si>
  <si>
    <t>20日＋？？日＝？？？日</t>
    <rPh sb="2" eb="3">
      <t>ニチ</t>
    </rPh>
    <rPh sb="6" eb="7">
      <t>ニチ</t>
    </rPh>
    <rPh sb="11" eb="12">
      <t>ニチ</t>
    </rPh>
    <phoneticPr fontId="3"/>
  </si>
  <si>
    <t>年休付与日数</t>
    <rPh sb="0" eb="2">
      <t>ネンキュウ</t>
    </rPh>
    <rPh sb="2" eb="4">
      <t>フヨ</t>
    </rPh>
    <rPh sb="4" eb="6">
      <t>ニッスウ</t>
    </rPh>
    <phoneticPr fontId="3"/>
  </si>
  <si>
    <t>40日</t>
    <rPh sb="2" eb="3">
      <t>ニチ</t>
    </rPh>
    <phoneticPr fontId="3"/>
  </si>
  <si>
    <t>35日</t>
    <rPh sb="2" eb="3">
      <t>ニチ</t>
    </rPh>
    <phoneticPr fontId="3"/>
  </si>
  <si>
    <t>？？？日</t>
    <rPh sb="3" eb="4">
      <t>ニチ</t>
    </rPh>
    <phoneticPr fontId="3"/>
  </si>
  <si>
    <t>年休使用日数</t>
    <rPh sb="0" eb="2">
      <t>ネンキュウ</t>
    </rPh>
    <rPh sb="2" eb="4">
      <t>シヨウ</t>
    </rPh>
    <rPh sb="4" eb="6">
      <t>ニッスウ</t>
    </rPh>
    <phoneticPr fontId="3"/>
  </si>
  <si>
    <t>25日</t>
    <rPh sb="2" eb="3">
      <t>ニチ</t>
    </rPh>
    <phoneticPr fontId="3"/>
  </si>
  <si>
    <t>0日</t>
    <rPh sb="1" eb="2">
      <t>ニチ</t>
    </rPh>
    <phoneticPr fontId="3"/>
  </si>
  <si>
    <t>○○日</t>
    <rPh sb="2" eb="3">
      <t>ニチ</t>
    </rPh>
    <phoneticPr fontId="3"/>
  </si>
  <si>
    <t>▽▽▽日</t>
    <rPh sb="3" eb="4">
      <t>ニチ</t>
    </rPh>
    <phoneticPr fontId="3"/>
  </si>
  <si>
    <t>次年度への繰り越し日数</t>
    <rPh sb="0" eb="1">
      <t>ツギ</t>
    </rPh>
    <rPh sb="1" eb="3">
      <t>ネンド</t>
    </rPh>
    <rPh sb="5" eb="6">
      <t>ク</t>
    </rPh>
    <rPh sb="7" eb="8">
      <t>コ</t>
    </rPh>
    <rPh sb="9" eb="11">
      <t>ニッスウ</t>
    </rPh>
    <phoneticPr fontId="3"/>
  </si>
  <si>
    <t>40日－25日＝15日</t>
    <rPh sb="2" eb="3">
      <t>ニチ</t>
    </rPh>
    <rPh sb="6" eb="7">
      <t>ニチ</t>
    </rPh>
    <rPh sb="10" eb="11">
      <t>ニチ</t>
    </rPh>
    <phoneticPr fontId="3"/>
  </si>
  <si>
    <t>35日－0日＝20日</t>
    <rPh sb="2" eb="3">
      <t>ニチ</t>
    </rPh>
    <rPh sb="5" eb="6">
      <t>ニチ</t>
    </rPh>
    <rPh sb="9" eb="10">
      <t>ニチ</t>
    </rPh>
    <phoneticPr fontId="3"/>
  </si>
  <si>
    <t>40日－○○日＝？？日</t>
    <rPh sb="2" eb="3">
      <t>ニチ</t>
    </rPh>
    <rPh sb="6" eb="7">
      <t>ニチ</t>
    </rPh>
    <rPh sb="10" eb="11">
      <t>ニチ</t>
    </rPh>
    <phoneticPr fontId="3"/>
  </si>
  <si>
    <t>？？？日－▽▽▽日＝・・・日</t>
    <rPh sb="3" eb="4">
      <t>ニチ</t>
    </rPh>
    <rPh sb="8" eb="9">
      <t>ニチ</t>
    </rPh>
    <rPh sb="13" eb="14">
      <t>ニチ</t>
    </rPh>
    <phoneticPr fontId="3"/>
  </si>
  <si>
    <t>（最大20日なので）</t>
    <rPh sb="1" eb="3">
      <t>サイダイ</t>
    </rPh>
    <rPh sb="5" eb="6">
      <t>ニチ</t>
    </rPh>
    <phoneticPr fontId="3"/>
  </si>
  <si>
    <t>（最大20日）</t>
    <rPh sb="1" eb="3">
      <t>サイダイ</t>
    </rPh>
    <rPh sb="5" eb="6">
      <t>ニチ</t>
    </rPh>
    <phoneticPr fontId="3"/>
  </si>
  <si>
    <t>労働基準法第39条の⑦</t>
    <rPh sb="0" eb="2">
      <t>ロウドウ</t>
    </rPh>
    <rPh sb="2" eb="5">
      <t>キジュンホウ</t>
    </rPh>
    <rPh sb="5" eb="6">
      <t>ダイ</t>
    </rPh>
    <rPh sb="8" eb="9">
      <t>ジョウ</t>
    </rPh>
    <phoneticPr fontId="3"/>
  </si>
  <si>
    <t>⑦</t>
    <phoneticPr fontId="3"/>
  </si>
  <si>
    <t>労働者が業務上負傷し、又は疾病にかかり療養のために休業した期間及び育児休業、介護休業等育児又は家族介護を行う労働者の福祉に関する法律第2条第1号に規定する育児休業又は同条第2号に規定する介護休業をした期間並びに産前産後の女性が第65条の規定によって休業した期間は、第1項及び第2項の規定の適用については、これを出勤したものとみなす。</t>
    <rPh sb="0" eb="3">
      <t>ロウドウシャ</t>
    </rPh>
    <rPh sb="4" eb="7">
      <t>ギョウムジョウ</t>
    </rPh>
    <rPh sb="7" eb="9">
      <t>フショウ</t>
    </rPh>
    <rPh sb="11" eb="12">
      <t>マタ</t>
    </rPh>
    <rPh sb="13" eb="15">
      <t>シッペイ</t>
    </rPh>
    <rPh sb="19" eb="21">
      <t>リョウヨウ</t>
    </rPh>
    <rPh sb="25" eb="27">
      <t>キュウギョウ</t>
    </rPh>
    <rPh sb="29" eb="31">
      <t>キカン</t>
    </rPh>
    <rPh sb="31" eb="32">
      <t>オヨ</t>
    </rPh>
    <rPh sb="33" eb="35">
      <t>イクジ</t>
    </rPh>
    <rPh sb="35" eb="37">
      <t>キュウギョウ</t>
    </rPh>
    <rPh sb="38" eb="40">
      <t>カイゴ</t>
    </rPh>
    <rPh sb="40" eb="42">
      <t>キュウギョウ</t>
    </rPh>
    <rPh sb="42" eb="43">
      <t>トウ</t>
    </rPh>
    <rPh sb="43" eb="45">
      <t>イクジ</t>
    </rPh>
    <rPh sb="45" eb="46">
      <t>マタ</t>
    </rPh>
    <rPh sb="47" eb="49">
      <t>カゾク</t>
    </rPh>
    <rPh sb="49" eb="51">
      <t>カイゴ</t>
    </rPh>
    <rPh sb="52" eb="53">
      <t>オコナ</t>
    </rPh>
    <rPh sb="54" eb="57">
      <t>ロウドウシャ</t>
    </rPh>
    <rPh sb="58" eb="60">
      <t>フクシ</t>
    </rPh>
    <rPh sb="61" eb="62">
      <t>カン</t>
    </rPh>
    <rPh sb="64" eb="66">
      <t>ホウリツ</t>
    </rPh>
    <rPh sb="66" eb="67">
      <t>ダイ</t>
    </rPh>
    <rPh sb="68" eb="69">
      <t>ジョウ</t>
    </rPh>
    <rPh sb="69" eb="70">
      <t>ダイ</t>
    </rPh>
    <rPh sb="71" eb="72">
      <t>ゴウ</t>
    </rPh>
    <rPh sb="73" eb="75">
      <t>キテイ</t>
    </rPh>
    <rPh sb="77" eb="79">
      <t>イクジ</t>
    </rPh>
    <rPh sb="79" eb="81">
      <t>キュウギョウ</t>
    </rPh>
    <rPh sb="81" eb="82">
      <t>マタ</t>
    </rPh>
    <rPh sb="83" eb="85">
      <t>ドウジョウ</t>
    </rPh>
    <rPh sb="85" eb="86">
      <t>ダイ</t>
    </rPh>
    <rPh sb="87" eb="88">
      <t>ゴウ</t>
    </rPh>
    <rPh sb="89" eb="91">
      <t>キテイ</t>
    </rPh>
    <rPh sb="93" eb="95">
      <t>カイゴ</t>
    </rPh>
    <rPh sb="95" eb="97">
      <t>キュウギョウ</t>
    </rPh>
    <rPh sb="100" eb="102">
      <t>キカン</t>
    </rPh>
    <rPh sb="102" eb="103">
      <t>ナラ</t>
    </rPh>
    <rPh sb="105" eb="109">
      <t>サンゼンサンゴ</t>
    </rPh>
    <rPh sb="110" eb="112">
      <t>ジョセイ</t>
    </rPh>
    <rPh sb="113" eb="114">
      <t>ダイ</t>
    </rPh>
    <rPh sb="116" eb="117">
      <t>ジョウ</t>
    </rPh>
    <rPh sb="118" eb="120">
      <t>キテイ</t>
    </rPh>
    <rPh sb="124" eb="126">
      <t>キュウギョウ</t>
    </rPh>
    <rPh sb="128" eb="130">
      <t>キカン</t>
    </rPh>
    <rPh sb="132" eb="133">
      <t>ダイ</t>
    </rPh>
    <rPh sb="134" eb="135">
      <t>コウ</t>
    </rPh>
    <rPh sb="135" eb="136">
      <t>オヨ</t>
    </rPh>
    <rPh sb="137" eb="138">
      <t>ダイ</t>
    </rPh>
    <rPh sb="139" eb="140">
      <t>コウ</t>
    </rPh>
    <rPh sb="141" eb="143">
      <t>キテイ</t>
    </rPh>
    <rPh sb="144" eb="146">
      <t>テキヨウ</t>
    </rPh>
    <rPh sb="155" eb="157">
      <t>シュッキン</t>
    </rPh>
    <phoneticPr fontId="3"/>
  </si>
  <si>
    <t>鹿児島県学校職員の勤務時間、休暇等に関する条例等の施行について（通知）３の（４）の③</t>
    <rPh sb="0" eb="4">
      <t>カゴシマケン</t>
    </rPh>
    <rPh sb="4" eb="6">
      <t>ガッコウ</t>
    </rPh>
    <rPh sb="6" eb="8">
      <t>ショクイン</t>
    </rPh>
    <rPh sb="9" eb="11">
      <t>キンム</t>
    </rPh>
    <rPh sb="11" eb="13">
      <t>ジカン</t>
    </rPh>
    <rPh sb="14" eb="16">
      <t>キュウカ</t>
    </rPh>
    <rPh sb="16" eb="17">
      <t>トウ</t>
    </rPh>
    <rPh sb="18" eb="19">
      <t>カン</t>
    </rPh>
    <rPh sb="21" eb="23">
      <t>ジョウレイ</t>
    </rPh>
    <rPh sb="23" eb="24">
      <t>トウ</t>
    </rPh>
    <rPh sb="25" eb="27">
      <t>シコウ</t>
    </rPh>
    <rPh sb="32" eb="34">
      <t>ツウチ</t>
    </rPh>
    <phoneticPr fontId="3"/>
  </si>
  <si>
    <t>1995.3．31鹿教教第717号</t>
    <rPh sb="9" eb="10">
      <t>シカ</t>
    </rPh>
    <rPh sb="10" eb="11">
      <t>キョウ</t>
    </rPh>
    <rPh sb="11" eb="12">
      <t>キョウ</t>
    </rPh>
    <rPh sb="12" eb="13">
      <t>ダイ</t>
    </rPh>
    <rPh sb="16" eb="17">
      <t>ゴウ</t>
    </rPh>
    <phoneticPr fontId="3"/>
  </si>
  <si>
    <r>
      <t>年次有給休暇の繰り越しについては、当該年度の前年度から繰り越したものを除き,前年度の</t>
    </r>
    <r>
      <rPr>
        <b/>
        <sz val="10"/>
        <color indexed="10"/>
        <rFont val="ＭＳ Ｐ明朝"/>
        <family val="1"/>
        <charset val="128"/>
      </rPr>
      <t>出勤率及び継続勤務年数</t>
    </r>
    <r>
      <rPr>
        <sz val="10"/>
        <rFont val="ＭＳ Ｐ明朝"/>
        <family val="1"/>
        <charset val="128"/>
      </rPr>
      <t>にかかわらず、20日を限度として残日数（1日未満の端数があるときはこれを切り捨てた日数）を翌年度に繰り越すことができること。以下略</t>
    </r>
    <rPh sb="0" eb="2">
      <t>ネンジ</t>
    </rPh>
    <rPh sb="2" eb="4">
      <t>ユウキュウ</t>
    </rPh>
    <rPh sb="4" eb="6">
      <t>キュウカ</t>
    </rPh>
    <rPh sb="7" eb="8">
      <t>ク</t>
    </rPh>
    <rPh sb="9" eb="10">
      <t>コ</t>
    </rPh>
    <rPh sb="17" eb="19">
      <t>トウガイ</t>
    </rPh>
    <rPh sb="19" eb="21">
      <t>ネンド</t>
    </rPh>
    <rPh sb="22" eb="25">
      <t>ゼンネンド</t>
    </rPh>
    <rPh sb="27" eb="28">
      <t>ク</t>
    </rPh>
    <rPh sb="29" eb="30">
      <t>コ</t>
    </rPh>
    <rPh sb="35" eb="36">
      <t>ノゾ</t>
    </rPh>
    <rPh sb="38" eb="41">
      <t>ゼンネンド</t>
    </rPh>
    <rPh sb="42" eb="45">
      <t>シュッキンリツ</t>
    </rPh>
    <rPh sb="45" eb="46">
      <t>オヨ</t>
    </rPh>
    <rPh sb="47" eb="49">
      <t>ケイゾク</t>
    </rPh>
    <rPh sb="49" eb="51">
      <t>キンム</t>
    </rPh>
    <rPh sb="51" eb="53">
      <t>ネンスウ</t>
    </rPh>
    <rPh sb="62" eb="63">
      <t>ニチ</t>
    </rPh>
    <rPh sb="64" eb="66">
      <t>ゲンド</t>
    </rPh>
    <rPh sb="69" eb="70">
      <t>ザン</t>
    </rPh>
    <rPh sb="70" eb="72">
      <t>ニッスウ</t>
    </rPh>
    <rPh sb="74" eb="75">
      <t>ニチ</t>
    </rPh>
    <rPh sb="75" eb="77">
      <t>ミマン</t>
    </rPh>
    <rPh sb="78" eb="80">
      <t>ハスウ</t>
    </rPh>
    <rPh sb="89" eb="90">
      <t>キ</t>
    </rPh>
    <rPh sb="91" eb="92">
      <t>ス</t>
    </rPh>
    <rPh sb="94" eb="96">
      <t>ニッスウ</t>
    </rPh>
    <rPh sb="98" eb="101">
      <t>ヨクネンド</t>
    </rPh>
    <rPh sb="102" eb="103">
      <t>ク</t>
    </rPh>
    <rPh sb="104" eb="105">
      <t>コ</t>
    </rPh>
    <rPh sb="115" eb="117">
      <t>イカ</t>
    </rPh>
    <rPh sb="117" eb="118">
      <t>リャク</t>
    </rPh>
    <phoneticPr fontId="3"/>
  </si>
  <si>
    <t>繰り越し日数</t>
    <rPh sb="0" eb="1">
      <t>ク</t>
    </rPh>
    <rPh sb="2" eb="3">
      <t>コ</t>
    </rPh>
    <rPh sb="4" eb="6">
      <t>ニッスウ</t>
    </rPh>
    <phoneticPr fontId="3"/>
  </si>
  <si>
    <t>鹿児島県学校職員の勤務時間、休暇等に関する条例第11条第2項</t>
    <rPh sb="0" eb="4">
      <t>カゴシマケン</t>
    </rPh>
    <rPh sb="4" eb="6">
      <t>ガッコウ</t>
    </rPh>
    <rPh sb="6" eb="8">
      <t>ショクイン</t>
    </rPh>
    <rPh sb="9" eb="11">
      <t>キンム</t>
    </rPh>
    <rPh sb="11" eb="13">
      <t>ジカン</t>
    </rPh>
    <rPh sb="14" eb="16">
      <t>キュウカ</t>
    </rPh>
    <rPh sb="16" eb="17">
      <t>トウ</t>
    </rPh>
    <rPh sb="18" eb="19">
      <t>カン</t>
    </rPh>
    <rPh sb="21" eb="23">
      <t>ジョウレイ</t>
    </rPh>
    <rPh sb="23" eb="24">
      <t>ダイ</t>
    </rPh>
    <rPh sb="26" eb="27">
      <t>ジョウ</t>
    </rPh>
    <rPh sb="27" eb="28">
      <t>ダイ</t>
    </rPh>
    <rPh sb="29" eb="30">
      <t>コウ</t>
    </rPh>
    <phoneticPr fontId="3"/>
  </si>
  <si>
    <t>年次有給休暇（この項の規定により繰り越されたものを除く。）は、任命権者が人事委員会と協議して定める日数を限度として、当該年の翌年に繰り越すことができる。</t>
    <rPh sb="0" eb="2">
      <t>ネンジ</t>
    </rPh>
    <rPh sb="2" eb="4">
      <t>ユウキュウ</t>
    </rPh>
    <rPh sb="4" eb="6">
      <t>キュウカ</t>
    </rPh>
    <rPh sb="9" eb="10">
      <t>コウ</t>
    </rPh>
    <rPh sb="11" eb="13">
      <t>キテイ</t>
    </rPh>
    <rPh sb="16" eb="17">
      <t>ク</t>
    </rPh>
    <rPh sb="18" eb="19">
      <t>コ</t>
    </rPh>
    <rPh sb="25" eb="26">
      <t>ノゾ</t>
    </rPh>
    <rPh sb="31" eb="34">
      <t>ニンメイケン</t>
    </rPh>
    <rPh sb="34" eb="35">
      <t>シャ</t>
    </rPh>
    <rPh sb="36" eb="38">
      <t>ジンジ</t>
    </rPh>
    <rPh sb="38" eb="41">
      <t>イインカイ</t>
    </rPh>
    <rPh sb="42" eb="44">
      <t>キョウギ</t>
    </rPh>
    <rPh sb="46" eb="47">
      <t>サダ</t>
    </rPh>
    <rPh sb="49" eb="51">
      <t>ニッスウ</t>
    </rPh>
    <rPh sb="52" eb="54">
      <t>ゲンド</t>
    </rPh>
    <rPh sb="58" eb="60">
      <t>トウガイ</t>
    </rPh>
    <rPh sb="60" eb="61">
      <t>ネン</t>
    </rPh>
    <rPh sb="62" eb="64">
      <t>ヨクネン</t>
    </rPh>
    <rPh sb="65" eb="66">
      <t>ク</t>
    </rPh>
    <rPh sb="67" eb="68">
      <t>コ</t>
    </rPh>
    <phoneticPr fontId="3"/>
  </si>
  <si>
    <t>出勤率、継続勤務年数</t>
    <rPh sb="0" eb="3">
      <t>シュッキンリツ</t>
    </rPh>
    <rPh sb="4" eb="6">
      <t>ケイゾク</t>
    </rPh>
    <rPh sb="6" eb="8">
      <t>キンム</t>
    </rPh>
    <rPh sb="8" eb="10">
      <t>ネンスウ</t>
    </rPh>
    <phoneticPr fontId="3"/>
  </si>
  <si>
    <r>
      <t>年次有給休暇の繰り越しについては、当該年度の前年度から繰り越したものを除き,前年度の</t>
    </r>
    <r>
      <rPr>
        <b/>
        <sz val="10"/>
        <color indexed="10"/>
        <rFont val="ＭＳ Ｐ明朝"/>
        <family val="1"/>
        <charset val="128"/>
      </rPr>
      <t>出勤率及び継続勤務年数</t>
    </r>
    <r>
      <rPr>
        <sz val="10"/>
        <rFont val="ＭＳ Ｐ明朝"/>
        <family val="1"/>
        <charset val="128"/>
      </rPr>
      <t>にかかわらず、20日を限度として残日数（1日未満の端数があるときはこれを切り捨てた日数）を翌年度に繰り越すことができること。　以下略</t>
    </r>
    <rPh sb="0" eb="2">
      <t>ネンジ</t>
    </rPh>
    <rPh sb="2" eb="4">
      <t>ユウキュウ</t>
    </rPh>
    <rPh sb="4" eb="6">
      <t>キュウカ</t>
    </rPh>
    <rPh sb="7" eb="8">
      <t>ク</t>
    </rPh>
    <rPh sb="9" eb="10">
      <t>コ</t>
    </rPh>
    <rPh sb="17" eb="19">
      <t>トウガイ</t>
    </rPh>
    <rPh sb="19" eb="21">
      <t>ネンド</t>
    </rPh>
    <rPh sb="22" eb="25">
      <t>ゼンネンド</t>
    </rPh>
    <rPh sb="27" eb="28">
      <t>ク</t>
    </rPh>
    <rPh sb="29" eb="30">
      <t>コ</t>
    </rPh>
    <rPh sb="35" eb="36">
      <t>ノゾ</t>
    </rPh>
    <rPh sb="38" eb="41">
      <t>ゼンネンド</t>
    </rPh>
    <rPh sb="42" eb="45">
      <t>シュッキンリツ</t>
    </rPh>
    <rPh sb="45" eb="46">
      <t>オヨ</t>
    </rPh>
    <rPh sb="47" eb="49">
      <t>ケイゾク</t>
    </rPh>
    <rPh sb="49" eb="51">
      <t>キンム</t>
    </rPh>
    <rPh sb="51" eb="53">
      <t>ネンスウ</t>
    </rPh>
    <rPh sb="62" eb="63">
      <t>ニチ</t>
    </rPh>
    <rPh sb="64" eb="66">
      <t>ゲンド</t>
    </rPh>
    <rPh sb="69" eb="70">
      <t>ザン</t>
    </rPh>
    <rPh sb="70" eb="72">
      <t>ニッスウ</t>
    </rPh>
    <rPh sb="74" eb="75">
      <t>ニチ</t>
    </rPh>
    <rPh sb="75" eb="77">
      <t>ミマン</t>
    </rPh>
    <rPh sb="78" eb="80">
      <t>ハスウ</t>
    </rPh>
    <rPh sb="89" eb="90">
      <t>キ</t>
    </rPh>
    <rPh sb="91" eb="92">
      <t>ス</t>
    </rPh>
    <rPh sb="94" eb="96">
      <t>ニッスウ</t>
    </rPh>
    <rPh sb="98" eb="101">
      <t>ヨクネンド</t>
    </rPh>
    <rPh sb="102" eb="103">
      <t>ク</t>
    </rPh>
    <rPh sb="104" eb="105">
      <t>コ</t>
    </rPh>
    <rPh sb="116" eb="118">
      <t>イカ</t>
    </rPh>
    <rPh sb="118" eb="119">
      <t>リャク</t>
    </rPh>
    <phoneticPr fontId="3"/>
  </si>
  <si>
    <t>1995年度から1996年度への繰り越しから適用開始。</t>
    <rPh sb="4" eb="6">
      <t>ネンド</t>
    </rPh>
    <rPh sb="12" eb="14">
      <t>ネンド</t>
    </rPh>
    <rPh sb="16" eb="17">
      <t>ク</t>
    </rPh>
    <rPh sb="18" eb="19">
      <t>コ</t>
    </rPh>
    <rPh sb="22" eb="24">
      <t>テキヨウ</t>
    </rPh>
    <rPh sb="24" eb="26">
      <t>カイシ</t>
    </rPh>
    <phoneticPr fontId="3"/>
  </si>
  <si>
    <t>知事部局ｏｒ市町村教育委員会から転入</t>
    <rPh sb="0" eb="2">
      <t>チジ</t>
    </rPh>
    <rPh sb="2" eb="4">
      <t>ブキョク</t>
    </rPh>
    <rPh sb="6" eb="9">
      <t>シチョウソン</t>
    </rPh>
    <rPh sb="9" eb="11">
      <t>キョウイク</t>
    </rPh>
    <rPh sb="11" eb="14">
      <t>イインカイ</t>
    </rPh>
    <rPh sb="16" eb="18">
      <t>テンニュウ</t>
    </rPh>
    <phoneticPr fontId="3"/>
  </si>
  <si>
    <t>学校職員は、</t>
    <rPh sb="0" eb="2">
      <t>ガッコウ</t>
    </rPh>
    <rPh sb="2" eb="4">
      <t>ショクイン</t>
    </rPh>
    <phoneticPr fontId="3"/>
  </si>
  <si>
    <t>行目にあるとおり「4月から3月」までの年度で年休が付与される。</t>
    <phoneticPr fontId="3"/>
  </si>
  <si>
    <t>知事部局等は、労働基準法どおりに1月から12月までの暦年で付与される。</t>
    <rPh sb="0" eb="2">
      <t>チジ</t>
    </rPh>
    <rPh sb="2" eb="4">
      <t>ブキョク</t>
    </rPh>
    <rPh sb="4" eb="5">
      <t>トウ</t>
    </rPh>
    <rPh sb="7" eb="9">
      <t>ロウドウ</t>
    </rPh>
    <rPh sb="9" eb="12">
      <t>キジュンホウ</t>
    </rPh>
    <rPh sb="17" eb="18">
      <t>ガツ</t>
    </rPh>
    <rPh sb="22" eb="23">
      <t>ガツ</t>
    </rPh>
    <rPh sb="26" eb="28">
      <t>レキネン</t>
    </rPh>
    <rPh sb="29" eb="31">
      <t>フヨ</t>
    </rPh>
    <phoneticPr fontId="3"/>
  </si>
  <si>
    <t>「県立高校事務研修資料」から</t>
    <rPh sb="1" eb="3">
      <t>ケンリツ</t>
    </rPh>
    <rPh sb="3" eb="5">
      <t>コウコウ</t>
    </rPh>
    <rPh sb="5" eb="7">
      <t>ジム</t>
    </rPh>
    <rPh sb="7" eb="9">
      <t>ケンシュウ</t>
    </rPh>
    <rPh sb="9" eb="11">
      <t>シリョウ</t>
    </rPh>
    <phoneticPr fontId="3"/>
  </si>
  <si>
    <t>　４／１の赴任時に前年度からの繰越をする形は取らずに，異動時の年休の残日数(暦年）に，異動翌年の１～3月に新たに発生する年休日数5日（２０×３ヶ月／12月＝5日）を加えた日数を赴任年度の年休取得可能日数とする。（次年度の年度初めは，通常の繰越となる。</t>
    <rPh sb="5" eb="7">
      <t>フニン</t>
    </rPh>
    <rPh sb="7" eb="8">
      <t>ジ</t>
    </rPh>
    <rPh sb="9" eb="12">
      <t>ゼンネンド</t>
    </rPh>
    <rPh sb="15" eb="17">
      <t>クリコシ</t>
    </rPh>
    <rPh sb="20" eb="21">
      <t>カタチ</t>
    </rPh>
    <rPh sb="22" eb="23">
      <t>ト</t>
    </rPh>
    <rPh sb="27" eb="30">
      <t>イドウジ</t>
    </rPh>
    <rPh sb="31" eb="33">
      <t>ネンキュウ</t>
    </rPh>
    <rPh sb="34" eb="35">
      <t>ザン</t>
    </rPh>
    <rPh sb="35" eb="37">
      <t>ニッスウ</t>
    </rPh>
    <rPh sb="38" eb="40">
      <t>レキネン</t>
    </rPh>
    <rPh sb="43" eb="45">
      <t>イドウ</t>
    </rPh>
    <rPh sb="45" eb="47">
      <t>ヨクネン</t>
    </rPh>
    <rPh sb="51" eb="52">
      <t>ガツ</t>
    </rPh>
    <rPh sb="53" eb="54">
      <t>アラ</t>
    </rPh>
    <rPh sb="56" eb="58">
      <t>ハッセイ</t>
    </rPh>
    <rPh sb="60" eb="62">
      <t>ネンキュウ</t>
    </rPh>
    <rPh sb="62" eb="64">
      <t>ニッスウ</t>
    </rPh>
    <rPh sb="65" eb="66">
      <t>ニチ</t>
    </rPh>
    <rPh sb="72" eb="73">
      <t>ゲツ</t>
    </rPh>
    <rPh sb="76" eb="77">
      <t>ガツ</t>
    </rPh>
    <rPh sb="79" eb="80">
      <t>ニチ</t>
    </rPh>
    <rPh sb="82" eb="83">
      <t>クワ</t>
    </rPh>
    <rPh sb="85" eb="87">
      <t>ニッスウ</t>
    </rPh>
    <rPh sb="88" eb="90">
      <t>フニン</t>
    </rPh>
    <rPh sb="90" eb="92">
      <t>ネンド</t>
    </rPh>
    <rPh sb="93" eb="95">
      <t>ネンキュウ</t>
    </rPh>
    <rPh sb="95" eb="97">
      <t>シュトク</t>
    </rPh>
    <rPh sb="97" eb="99">
      <t>カノウ</t>
    </rPh>
    <rPh sb="99" eb="101">
      <t>ニッスウ</t>
    </rPh>
    <rPh sb="106" eb="109">
      <t>ジネンド</t>
    </rPh>
    <rPh sb="110" eb="112">
      <t>ネンド</t>
    </rPh>
    <rPh sb="112" eb="113">
      <t>ハジ</t>
    </rPh>
    <rPh sb="116" eb="118">
      <t>ツウジョウ</t>
    </rPh>
    <rPh sb="119" eb="121">
      <t>クリコシ</t>
    </rPh>
    <phoneticPr fontId="3"/>
  </si>
  <si>
    <t>こういうやりかたでやっている人もいるようですが，高校のやり方に合わせた方が良いかなと・・・・・・</t>
    <rPh sb="14" eb="15">
      <t>ヒト</t>
    </rPh>
    <rPh sb="24" eb="26">
      <t>コウコウ</t>
    </rPh>
    <rPh sb="29" eb="30">
      <t>カタ</t>
    </rPh>
    <rPh sb="31" eb="32">
      <t>ア</t>
    </rPh>
    <rPh sb="35" eb="36">
      <t>ホウ</t>
    </rPh>
    <rPh sb="37" eb="38">
      <t>ヨ</t>
    </rPh>
    <phoneticPr fontId="3"/>
  </si>
  <si>
    <t>どうするのが「正しい」取扱いなのでしょうか？？？</t>
    <rPh sb="7" eb="8">
      <t>タダ</t>
    </rPh>
    <rPh sb="11" eb="13">
      <t>トリアツカイ</t>
    </rPh>
    <phoneticPr fontId="3"/>
  </si>
  <si>
    <t>↓1/1</t>
    <phoneticPr fontId="3"/>
  </si>
  <si>
    <t>12/31↓</t>
    <phoneticPr fontId="3"/>
  </si>
  <si>
    <t>3/31↓</t>
    <phoneticPr fontId="3"/>
  </si>
  <si>
    <t>↓4/1</t>
    <phoneticPr fontId="3"/>
  </si>
  <si>
    <t>２００７年</t>
    <rPh sb="4" eb="5">
      <t>ネン</t>
    </rPh>
    <phoneticPr fontId="3"/>
  </si>
  <si>
    <t>2008年</t>
    <rPh sb="4" eb="5">
      <t>ネン</t>
    </rPh>
    <phoneticPr fontId="3"/>
  </si>
  <si>
    <t>2009年</t>
    <rPh sb="4" eb="5">
      <t>ネン</t>
    </rPh>
    <phoneticPr fontId="3"/>
  </si>
  <si>
    <t>2010年</t>
    <rPh sb="4" eb="5">
      <t>ネン</t>
    </rPh>
    <phoneticPr fontId="3"/>
  </si>
  <si>
    <t>教委の年休　40日</t>
    <rPh sb="0" eb="2">
      <t>キョウイ</t>
    </rPh>
    <rPh sb="3" eb="5">
      <t>ネンキュウ</t>
    </rPh>
    <rPh sb="8" eb="9">
      <t>ニチ</t>
    </rPh>
    <phoneticPr fontId="3"/>
  </si>
  <si>
    <t>←1/1　　　教委の年休40日　　　12/31→</t>
    <rPh sb="7" eb="9">
      <t>キョウイ</t>
    </rPh>
    <rPh sb="10" eb="12">
      <t>ネンキュウ</t>
    </rPh>
    <rPh sb="14" eb="15">
      <t>ニチ</t>
    </rPh>
    <phoneticPr fontId="3"/>
  </si>
  <si>
    <t>→7日間消費</t>
    <rPh sb="2" eb="4">
      <t>ニチカン</t>
    </rPh>
    <rPh sb="4" eb="6">
      <t>ショウヒ</t>
    </rPh>
    <phoneticPr fontId="3"/>
  </si>
  <si>
    <t>2011年</t>
    <rPh sb="4" eb="5">
      <t>ネン</t>
    </rPh>
    <phoneticPr fontId="3"/>
  </si>
  <si>
    <t>（33日の残）</t>
    <rPh sb="3" eb="4">
      <t>ニチ</t>
    </rPh>
    <rPh sb="5" eb="6">
      <t>ザン</t>
    </rPh>
    <phoneticPr fontId="3"/>
  </si>
  <si>
    <t>異動</t>
    <rPh sb="0" eb="2">
      <t>イドウ</t>
    </rPh>
    <phoneticPr fontId="3"/>
  </si>
  <si>
    <t>←4/1　　残日数の33日を付与　12/31→</t>
    <rPh sb="6" eb="7">
      <t>ザン</t>
    </rPh>
    <rPh sb="7" eb="9">
      <t>ニッスウ</t>
    </rPh>
    <rPh sb="12" eb="13">
      <t>ニチ</t>
    </rPh>
    <rPh sb="14" eb="16">
      <t>フヨ</t>
    </rPh>
    <phoneticPr fontId="3"/>
  </si>
  <si>
    <t>×</t>
    <phoneticPr fontId="3"/>
  </si>
  <si>
    <t>←4/1　　　　新規に40日を付与　　　　　　　　　3/31→</t>
    <rPh sb="8" eb="10">
      <t>シンキ</t>
    </rPh>
    <rPh sb="13" eb="14">
      <t>ニチ</t>
    </rPh>
    <rPh sb="15" eb="17">
      <t>フヨ</t>
    </rPh>
    <phoneticPr fontId="3"/>
  </si>
  <si>
    <t>←4/1　　　残日数の33日＋5日を付与　　　　3/31→</t>
    <rPh sb="7" eb="8">
      <t>ザン</t>
    </rPh>
    <rPh sb="8" eb="10">
      <t>ニッスウ</t>
    </rPh>
    <rPh sb="13" eb="14">
      <t>ニチ</t>
    </rPh>
    <rPh sb="16" eb="17">
      <t>ニチ</t>
    </rPh>
    <rPh sb="18" eb="20">
      <t>フヨ</t>
    </rPh>
    <phoneticPr fontId="3"/>
  </si>
  <si>
    <t>計算方法</t>
    <rPh sb="0" eb="2">
      <t>ケイサン</t>
    </rPh>
    <rPh sb="2" eb="4">
      <t>ホウホウ</t>
    </rPh>
    <phoneticPr fontId="3"/>
  </si>
  <si>
    <t>1月～3月までの期間に係る分のみを計算</t>
    <rPh sb="1" eb="2">
      <t>ガツ</t>
    </rPh>
    <rPh sb="4" eb="5">
      <t>ガツ</t>
    </rPh>
    <rPh sb="8" eb="10">
      <t>キカン</t>
    </rPh>
    <rPh sb="11" eb="12">
      <t>カカ</t>
    </rPh>
    <rPh sb="13" eb="14">
      <t>フン</t>
    </rPh>
    <rPh sb="17" eb="19">
      <t>ケイサン</t>
    </rPh>
    <phoneticPr fontId="3"/>
  </si>
  <si>
    <t>20日×３／１２＝5日</t>
    <rPh sb="2" eb="3">
      <t>ニチ</t>
    </rPh>
    <rPh sb="10" eb="11">
      <t>ニチ</t>
    </rPh>
    <phoneticPr fontId="3"/>
  </si>
  <si>
    <t>（条例上の日数20日×期間（3箇月）／1年（12箇月））</t>
    <rPh sb="1" eb="4">
      <t>ジョウレイジョウ</t>
    </rPh>
    <rPh sb="5" eb="7">
      <t>ニッスウ</t>
    </rPh>
    <rPh sb="9" eb="10">
      <t>ニチ</t>
    </rPh>
    <rPh sb="11" eb="13">
      <t>キカン</t>
    </rPh>
    <rPh sb="15" eb="17">
      <t>カゲツ</t>
    </rPh>
    <rPh sb="20" eb="21">
      <t>ネン</t>
    </rPh>
    <rPh sb="24" eb="26">
      <t>カゲツ</t>
    </rPh>
    <phoneticPr fontId="3"/>
  </si>
  <si>
    <t>12/31終了時点で繰り越せる最大日数は20日</t>
    <rPh sb="5" eb="7">
      <t>シュウリョウ</t>
    </rPh>
    <rPh sb="7" eb="9">
      <t>ジテン</t>
    </rPh>
    <rPh sb="10" eb="11">
      <t>ク</t>
    </rPh>
    <rPh sb="12" eb="13">
      <t>コ</t>
    </rPh>
    <rPh sb="15" eb="17">
      <t>サイダイ</t>
    </rPh>
    <rPh sb="17" eb="19">
      <t>ニッスウ</t>
    </rPh>
    <rPh sb="22" eb="23">
      <t>ニチ</t>
    </rPh>
    <phoneticPr fontId="3"/>
  </si>
  <si>
    <t>2009/4/1に通常の繰り越し計算を行う。</t>
    <rPh sb="9" eb="11">
      <t>ツウジョウ</t>
    </rPh>
    <rPh sb="12" eb="13">
      <t>ク</t>
    </rPh>
    <rPh sb="14" eb="15">
      <t>コ</t>
    </rPh>
    <rPh sb="16" eb="18">
      <t>ケイサン</t>
    </rPh>
    <rPh sb="19" eb="20">
      <t>オコナ</t>
    </rPh>
    <phoneticPr fontId="3"/>
  </si>
  <si>
    <t>20日＋5日＝25日</t>
    <rPh sb="2" eb="3">
      <t>ニチ</t>
    </rPh>
    <rPh sb="5" eb="6">
      <t>ニチ</t>
    </rPh>
    <rPh sb="9" eb="10">
      <t>ニチ</t>
    </rPh>
    <phoneticPr fontId="3"/>
  </si>
  <si>
    <t>(4/1から1日も年休を使わなかったと仮定すると20日繰り越し）＋5日</t>
    <rPh sb="7" eb="8">
      <t>ニチ</t>
    </rPh>
    <rPh sb="9" eb="11">
      <t>ネンキュウ</t>
    </rPh>
    <rPh sb="12" eb="13">
      <t>ツカ</t>
    </rPh>
    <rPh sb="19" eb="21">
      <t>カテイ</t>
    </rPh>
    <rPh sb="26" eb="27">
      <t>ニチ</t>
    </rPh>
    <rPh sb="27" eb="28">
      <t>ク</t>
    </rPh>
    <rPh sb="29" eb="30">
      <t>コ</t>
    </rPh>
    <rPh sb="34" eb="35">
      <t>ニチ</t>
    </rPh>
    <phoneticPr fontId="3"/>
  </si>
  <si>
    <t>(1日も使用しなかったら）</t>
    <rPh sb="2" eb="3">
      <t>ニチ</t>
    </rPh>
    <rPh sb="4" eb="6">
      <t>シヨウ</t>
    </rPh>
    <phoneticPr fontId="3"/>
  </si>
  <si>
    <t>←4/1 年休40日付与　3/31→</t>
    <rPh sb="5" eb="7">
      <t>ネンキュウ</t>
    </rPh>
    <rPh sb="9" eb="10">
      <t>ニチ</t>
    </rPh>
    <rPh sb="10" eb="12">
      <t>フヨ</t>
    </rPh>
    <phoneticPr fontId="3"/>
  </si>
  <si>
    <t>←1/1 年休25日付与　3/31→</t>
    <rPh sb="5" eb="7">
      <t>ネンキュウ</t>
    </rPh>
    <rPh sb="9" eb="10">
      <t>ニチ</t>
    </rPh>
    <rPh sb="10" eb="12">
      <t>フヨ</t>
    </rPh>
    <phoneticPr fontId="3"/>
  </si>
  <si>
    <t>←4/1 40日付与 3/31→</t>
    <rPh sb="7" eb="8">
      <t>ニチ</t>
    </rPh>
    <rPh sb="8" eb="10">
      <t>フヨ</t>
    </rPh>
    <phoneticPr fontId="3"/>
  </si>
  <si>
    <t>⑤</t>
    <phoneticPr fontId="3"/>
  </si>
  <si>
    <t>(条例上の日数20日＋繰り越し日数20日＝40日）</t>
    <rPh sb="1" eb="4">
      <t>ジョウレイジョウ</t>
    </rPh>
    <rPh sb="5" eb="7">
      <t>ニッスウ</t>
    </rPh>
    <rPh sb="9" eb="10">
      <t>ニチ</t>
    </rPh>
    <rPh sb="11" eb="12">
      <t>ク</t>
    </rPh>
    <rPh sb="13" eb="14">
      <t>コ</t>
    </rPh>
    <rPh sb="15" eb="17">
      <t>ニッスウ</t>
    </rPh>
    <rPh sb="19" eb="20">
      <t>ニチ</t>
    </rPh>
    <rPh sb="23" eb="24">
      <t>ニチ</t>
    </rPh>
    <phoneticPr fontId="3"/>
  </si>
  <si>
    <t>(1月～3月に11日使用したら　25日-11日＝14日繰り越し</t>
    <rPh sb="2" eb="3">
      <t>ガツ</t>
    </rPh>
    <rPh sb="5" eb="6">
      <t>ガツ</t>
    </rPh>
    <rPh sb="9" eb="10">
      <t>ニチ</t>
    </rPh>
    <rPh sb="10" eb="12">
      <t>シヨウ</t>
    </rPh>
    <rPh sb="18" eb="19">
      <t>ニチ</t>
    </rPh>
    <rPh sb="22" eb="23">
      <t>ニチ</t>
    </rPh>
    <rPh sb="26" eb="27">
      <t>ニチ</t>
    </rPh>
    <rPh sb="27" eb="28">
      <t>ク</t>
    </rPh>
    <rPh sb="29" eb="30">
      <t>コ</t>
    </rPh>
    <phoneticPr fontId="3"/>
  </si>
  <si>
    <t>34日付与</t>
    <rPh sb="2" eb="3">
      <t>ニチ</t>
    </rPh>
    <rPh sb="3" eb="5">
      <t>フヨ</t>
    </rPh>
    <phoneticPr fontId="3"/>
  </si>
  <si>
    <t>(条例上の日数20日＋繰り越し日数14日）</t>
    <rPh sb="1" eb="4">
      <t>ジョウレイジョウ</t>
    </rPh>
    <rPh sb="5" eb="7">
      <t>ニッスウ</t>
    </rPh>
    <rPh sb="9" eb="10">
      <t>ニチ</t>
    </rPh>
    <rPh sb="11" eb="12">
      <t>ク</t>
    </rPh>
    <rPh sb="13" eb="14">
      <t>コ</t>
    </rPh>
    <rPh sb="15" eb="17">
      <t>ニッスウ</t>
    </rPh>
    <rPh sb="19" eb="20">
      <t>ニチ</t>
    </rPh>
    <phoneticPr fontId="3"/>
  </si>
  <si>
    <t>⑥</t>
    <phoneticPr fontId="3"/>
  </si>
  <si>
    <t>まとめ</t>
    <phoneticPr fontId="3"/>
  </si>
  <si>
    <t>※翌年の４／１にやっと通常の繰り越し計算になる。</t>
    <rPh sb="1" eb="3">
      <t>ヨクネン</t>
    </rPh>
    <rPh sb="11" eb="13">
      <t>ツウジョウ</t>
    </rPh>
    <rPh sb="14" eb="15">
      <t>ク</t>
    </rPh>
    <rPh sb="16" eb="17">
      <t>コ</t>
    </rPh>
    <rPh sb="18" eb="20">
      <t>ケイサン</t>
    </rPh>
    <phoneticPr fontId="3"/>
  </si>
  <si>
    <t>教育委員会規則第13号</t>
    <rPh sb="0" eb="2">
      <t>キョウイク</t>
    </rPh>
    <rPh sb="2" eb="4">
      <t>イイン</t>
    </rPh>
    <rPh sb="5" eb="7">
      <t>キソク</t>
    </rPh>
    <rPh sb="7" eb="8">
      <t>ダイ</t>
    </rPh>
    <rPh sb="10" eb="11">
      <t>ゴウ</t>
    </rPh>
    <phoneticPr fontId="3"/>
  </si>
  <si>
    <t>最終改正　　2006/12/26　教育委員会規則第18号</t>
    <rPh sb="0" eb="2">
      <t>サイシュウ</t>
    </rPh>
    <rPh sb="2" eb="4">
      <t>カイセイ</t>
    </rPh>
    <rPh sb="17" eb="19">
      <t>キョウイク</t>
    </rPh>
    <rPh sb="19" eb="22">
      <t>イインカイ</t>
    </rPh>
    <rPh sb="22" eb="24">
      <t>キソク</t>
    </rPh>
    <rPh sb="24" eb="25">
      <t>ダイ</t>
    </rPh>
    <rPh sb="27" eb="28">
      <t>ゴウ</t>
    </rPh>
    <phoneticPr fontId="3"/>
  </si>
  <si>
    <t>年次休暇の日数の計算は，年度によるものとする。</t>
    <rPh sb="0" eb="2">
      <t>ネンジ</t>
    </rPh>
    <rPh sb="2" eb="4">
      <t>キュウカ</t>
    </rPh>
    <rPh sb="5" eb="7">
      <t>ニッスウ</t>
    </rPh>
    <rPh sb="8" eb="10">
      <t>ケイサン</t>
    </rPh>
    <rPh sb="12" eb="14">
      <t>ネンド</t>
    </rPh>
    <phoneticPr fontId="3"/>
  </si>
  <si>
    <r>
      <t>　</t>
    </r>
    <r>
      <rPr>
        <sz val="10"/>
        <color rgb="FF0070C0"/>
        <rFont val="ＭＳ Ｐ明朝"/>
        <family val="1"/>
        <charset val="128"/>
      </rPr>
      <t>勤務条例第11条第1項第2号</t>
    </r>
    <r>
      <rPr>
        <sz val="10"/>
        <rFont val="ＭＳ Ｐ明朝"/>
        <family val="1"/>
        <charset val="128"/>
      </rPr>
      <t>の規定により教育委員会が人事委員会と協議して定める日数は，次の各号に掲げる学校職員の区分に応じ，当該各号に掲げる日数とする。</t>
    </r>
    <rPh sb="1" eb="3">
      <t>キンム</t>
    </rPh>
    <rPh sb="3" eb="5">
      <t>ジョウレイ</t>
    </rPh>
    <rPh sb="5" eb="6">
      <t>ダイ</t>
    </rPh>
    <rPh sb="8" eb="9">
      <t>ジョウ</t>
    </rPh>
    <rPh sb="9" eb="10">
      <t>ダイ</t>
    </rPh>
    <rPh sb="11" eb="12">
      <t>コウ</t>
    </rPh>
    <rPh sb="12" eb="13">
      <t>ダイ</t>
    </rPh>
    <rPh sb="14" eb="15">
      <t>ゴウ</t>
    </rPh>
    <rPh sb="16" eb="18">
      <t>キテイ</t>
    </rPh>
    <rPh sb="21" eb="23">
      <t>キョウイク</t>
    </rPh>
    <rPh sb="23" eb="26">
      <t>イインカイ</t>
    </rPh>
    <rPh sb="27" eb="29">
      <t>ジンジ</t>
    </rPh>
    <rPh sb="29" eb="32">
      <t>イインカイ</t>
    </rPh>
    <rPh sb="33" eb="35">
      <t>キョウギ</t>
    </rPh>
    <rPh sb="37" eb="38">
      <t>サダ</t>
    </rPh>
    <rPh sb="40" eb="42">
      <t>ニッスウ</t>
    </rPh>
    <rPh sb="44" eb="45">
      <t>ツギ</t>
    </rPh>
    <rPh sb="46" eb="48">
      <t>カクゴウ</t>
    </rPh>
    <rPh sb="49" eb="50">
      <t>カカ</t>
    </rPh>
    <rPh sb="52" eb="54">
      <t>ガッコウ</t>
    </rPh>
    <rPh sb="54" eb="56">
      <t>ショクイン</t>
    </rPh>
    <rPh sb="57" eb="59">
      <t>クブン</t>
    </rPh>
    <rPh sb="60" eb="61">
      <t>オウ</t>
    </rPh>
    <rPh sb="63" eb="65">
      <t>トウガイ</t>
    </rPh>
    <rPh sb="65" eb="67">
      <t>カクゴウ</t>
    </rPh>
    <rPh sb="68" eb="69">
      <t>カカ</t>
    </rPh>
    <rPh sb="71" eb="73">
      <t>ニッスウ</t>
    </rPh>
    <phoneticPr fontId="3"/>
  </si>
  <si>
    <r>
      <t>　</t>
    </r>
    <r>
      <rPr>
        <sz val="10"/>
        <color rgb="FFFF0000"/>
        <rFont val="ＭＳ Ｐ明朝"/>
        <family val="1"/>
        <charset val="128"/>
      </rPr>
      <t>当該年度の中途</t>
    </r>
    <r>
      <rPr>
        <sz val="10"/>
        <rFont val="ＭＳ Ｐ明朝"/>
        <family val="1"/>
        <charset val="128"/>
      </rPr>
      <t>において</t>
    </r>
    <r>
      <rPr>
        <sz val="10"/>
        <color rgb="FFFF0000"/>
        <rFont val="ＭＳ Ｐ明朝"/>
        <family val="1"/>
        <charset val="128"/>
      </rPr>
      <t>新たに学校職員となる学校職員</t>
    </r>
    <r>
      <rPr>
        <sz val="10"/>
        <rFont val="ＭＳ Ｐ明朝"/>
        <family val="1"/>
        <charset val="128"/>
      </rPr>
      <t>(次号に掲げる学校職員を除く。）　その者が新たに学校職員となった日の属する月(以下「採用月」という。）に応じ，</t>
    </r>
    <r>
      <rPr>
        <sz val="10"/>
        <color rgb="FF0070C0"/>
        <rFont val="ＭＳ Ｐ明朝"/>
        <family val="1"/>
        <charset val="128"/>
      </rPr>
      <t>別表第3</t>
    </r>
    <r>
      <rPr>
        <sz val="10"/>
        <rFont val="ＭＳ Ｐ明朝"/>
        <family val="1"/>
        <charset val="128"/>
      </rPr>
      <t>の年次休暇の日数欄に掲げる日数(再任用短時間勤務職員にあっては，その者の勤務時間等を考慮し，教育委員会が人事委員会と協議して別に定める日数)(以下この条において「基本日数」という。）</t>
    </r>
    <rPh sb="1" eb="3">
      <t>トウガイ</t>
    </rPh>
    <rPh sb="3" eb="5">
      <t>ネンド</t>
    </rPh>
    <rPh sb="6" eb="8">
      <t>チュウト</t>
    </rPh>
    <rPh sb="12" eb="13">
      <t>アラ</t>
    </rPh>
    <rPh sb="15" eb="17">
      <t>ガッコウ</t>
    </rPh>
    <rPh sb="17" eb="19">
      <t>ショクイン</t>
    </rPh>
    <rPh sb="22" eb="24">
      <t>ガッコウ</t>
    </rPh>
    <rPh sb="24" eb="26">
      <t>ショクイン</t>
    </rPh>
    <rPh sb="27" eb="29">
      <t>ジゴウ</t>
    </rPh>
    <rPh sb="30" eb="31">
      <t>カカ</t>
    </rPh>
    <rPh sb="33" eb="35">
      <t>ガッコウ</t>
    </rPh>
    <rPh sb="35" eb="37">
      <t>ショクイン</t>
    </rPh>
    <rPh sb="38" eb="39">
      <t>ノゾ</t>
    </rPh>
    <rPh sb="45" eb="46">
      <t>モノ</t>
    </rPh>
    <rPh sb="47" eb="48">
      <t>アラ</t>
    </rPh>
    <rPh sb="50" eb="52">
      <t>ガッコウ</t>
    </rPh>
    <rPh sb="52" eb="54">
      <t>ショクイン</t>
    </rPh>
    <rPh sb="58" eb="59">
      <t>ニチ</t>
    </rPh>
    <rPh sb="60" eb="61">
      <t>ゾク</t>
    </rPh>
    <rPh sb="63" eb="64">
      <t>ゲツ</t>
    </rPh>
    <rPh sb="65" eb="67">
      <t>イカ</t>
    </rPh>
    <rPh sb="68" eb="70">
      <t>サイヨウ</t>
    </rPh>
    <rPh sb="70" eb="71">
      <t>ゲツ</t>
    </rPh>
    <rPh sb="78" eb="79">
      <t>オウ</t>
    </rPh>
    <rPh sb="81" eb="83">
      <t>ベッピョウ</t>
    </rPh>
    <rPh sb="83" eb="84">
      <t>ダイ</t>
    </rPh>
    <rPh sb="86" eb="88">
      <t>ネンジ</t>
    </rPh>
    <rPh sb="88" eb="90">
      <t>キュウカ</t>
    </rPh>
    <rPh sb="91" eb="93">
      <t>ニッスウ</t>
    </rPh>
    <rPh sb="93" eb="94">
      <t>ラン</t>
    </rPh>
    <rPh sb="95" eb="96">
      <t>カカ</t>
    </rPh>
    <rPh sb="98" eb="100">
      <t>ニッスウ</t>
    </rPh>
    <rPh sb="101" eb="104">
      <t>サイニンヨウ</t>
    </rPh>
    <rPh sb="104" eb="107">
      <t>タンジカン</t>
    </rPh>
    <rPh sb="107" eb="109">
      <t>キンム</t>
    </rPh>
    <rPh sb="109" eb="111">
      <t>ショクイン</t>
    </rPh>
    <rPh sb="119" eb="120">
      <t>モノ</t>
    </rPh>
    <rPh sb="121" eb="123">
      <t>キンム</t>
    </rPh>
    <rPh sb="123" eb="125">
      <t>ジカン</t>
    </rPh>
    <rPh sb="125" eb="126">
      <t>トウ</t>
    </rPh>
    <rPh sb="127" eb="129">
      <t>コウリョ</t>
    </rPh>
    <rPh sb="131" eb="133">
      <t>キョウイク</t>
    </rPh>
    <rPh sb="133" eb="136">
      <t>イインカイ</t>
    </rPh>
    <rPh sb="137" eb="139">
      <t>ジンジ</t>
    </rPh>
    <rPh sb="139" eb="142">
      <t>イインカイ</t>
    </rPh>
    <rPh sb="143" eb="145">
      <t>キョウギ</t>
    </rPh>
    <rPh sb="147" eb="148">
      <t>ベツ</t>
    </rPh>
    <rPh sb="149" eb="150">
      <t>サダ</t>
    </rPh>
    <rPh sb="152" eb="154">
      <t>ニッスウ</t>
    </rPh>
    <rPh sb="156" eb="158">
      <t>イカ</t>
    </rPh>
    <rPh sb="160" eb="161">
      <t>ジョウ</t>
    </rPh>
    <rPh sb="166" eb="168">
      <t>キホン</t>
    </rPh>
    <rPh sb="168" eb="170">
      <t>ニッスウ</t>
    </rPh>
    <phoneticPr fontId="3"/>
  </si>
  <si>
    <t>(2)</t>
    <phoneticPr fontId="3"/>
  </si>
  <si>
    <r>
      <t>　</t>
    </r>
    <r>
      <rPr>
        <sz val="10"/>
        <color rgb="FFFF0000"/>
        <rFont val="ＭＳ Ｐ明朝"/>
        <family val="1"/>
        <charset val="128"/>
      </rPr>
      <t>当該年度</t>
    </r>
    <r>
      <rPr>
        <sz val="10"/>
        <rFont val="ＭＳ Ｐ明朝"/>
        <family val="1"/>
        <charset val="128"/>
      </rPr>
      <t>において</t>
    </r>
    <r>
      <rPr>
        <sz val="10"/>
        <color rgb="FFFF0000"/>
        <rFont val="ＭＳ Ｐ明朝"/>
        <family val="1"/>
        <charset val="128"/>
      </rPr>
      <t>他の公務員等</t>
    </r>
    <r>
      <rPr>
        <sz val="10"/>
        <rFont val="ＭＳ Ｐ明朝"/>
        <family val="1"/>
        <charset val="128"/>
      </rPr>
      <t>(</t>
    </r>
    <r>
      <rPr>
        <sz val="10"/>
        <color rgb="FF0070C0"/>
        <rFont val="ＭＳ Ｐ明朝"/>
        <family val="1"/>
        <charset val="128"/>
      </rPr>
      <t>勤務条例第11条第1項第3号に規定する他の公務員等</t>
    </r>
    <r>
      <rPr>
        <sz val="10"/>
        <rFont val="ＭＳ Ｐ明朝"/>
        <family val="1"/>
        <charset val="128"/>
      </rPr>
      <t>をいう。以下この条において同じ。）となった者で，</t>
    </r>
    <r>
      <rPr>
        <sz val="10"/>
        <color rgb="FFFF0000"/>
        <rFont val="ＭＳ Ｐ明朝"/>
        <family val="1"/>
        <charset val="128"/>
      </rPr>
      <t>引き続き</t>
    </r>
    <r>
      <rPr>
        <sz val="10"/>
        <rFont val="ＭＳ Ｐ明朝"/>
        <family val="1"/>
        <charset val="128"/>
      </rPr>
      <t>新たに学校職員となったもの
　　他の公務員等となった日において新たに学校職員となったものとみなした場合におけるその者の採用月に応じた</t>
    </r>
    <r>
      <rPr>
        <sz val="10"/>
        <color rgb="FF0070C0"/>
        <rFont val="ＭＳ Ｐ明朝"/>
        <family val="1"/>
        <charset val="128"/>
      </rPr>
      <t>別表第3</t>
    </r>
    <r>
      <rPr>
        <sz val="10"/>
        <rFont val="ＭＳ Ｐ明朝"/>
        <family val="1"/>
        <charset val="128"/>
      </rPr>
      <t>の年次休暇の日数欄に掲げる日数から，新たに学校職員となった日の前日までの間に使用した年次休暇に相当する休暇の日数を</t>
    </r>
    <r>
      <rPr>
        <sz val="10"/>
        <color rgb="FFFF0000"/>
        <rFont val="ＭＳ Ｐ明朝"/>
        <family val="1"/>
        <charset val="128"/>
      </rPr>
      <t>減じて得た</t>
    </r>
    <r>
      <rPr>
        <sz val="10"/>
        <rFont val="ＭＳ Ｐ明朝"/>
        <family val="1"/>
        <charset val="128"/>
      </rPr>
      <t>日数</t>
    </r>
    <rPh sb="1" eb="3">
      <t>トウガイ</t>
    </rPh>
    <rPh sb="3" eb="5">
      <t>ネンド</t>
    </rPh>
    <rPh sb="9" eb="10">
      <t>ホカ</t>
    </rPh>
    <rPh sb="11" eb="14">
      <t>コウムイン</t>
    </rPh>
    <rPh sb="14" eb="15">
      <t>トウ</t>
    </rPh>
    <rPh sb="16" eb="18">
      <t>キンム</t>
    </rPh>
    <rPh sb="18" eb="20">
      <t>ジョウレイ</t>
    </rPh>
    <rPh sb="20" eb="21">
      <t>ダイ</t>
    </rPh>
    <rPh sb="23" eb="24">
      <t>ジョウ</t>
    </rPh>
    <rPh sb="24" eb="25">
      <t>ダイ</t>
    </rPh>
    <rPh sb="26" eb="27">
      <t>コウ</t>
    </rPh>
    <rPh sb="27" eb="28">
      <t>ダイ</t>
    </rPh>
    <rPh sb="29" eb="30">
      <t>ゴウ</t>
    </rPh>
    <rPh sb="31" eb="33">
      <t>キテイ</t>
    </rPh>
    <rPh sb="35" eb="36">
      <t>ホカ</t>
    </rPh>
    <rPh sb="37" eb="40">
      <t>コウムイン</t>
    </rPh>
    <rPh sb="40" eb="41">
      <t>トウ</t>
    </rPh>
    <rPh sb="45" eb="47">
      <t>イカ</t>
    </rPh>
    <rPh sb="49" eb="50">
      <t>ジョウ</t>
    </rPh>
    <rPh sb="54" eb="55">
      <t>オナ</t>
    </rPh>
    <rPh sb="62" eb="63">
      <t>モノ</t>
    </rPh>
    <rPh sb="65" eb="66">
      <t>ヒ</t>
    </rPh>
    <rPh sb="67" eb="68">
      <t>ツヅ</t>
    </rPh>
    <rPh sb="69" eb="70">
      <t>アラ</t>
    </rPh>
    <rPh sb="72" eb="74">
      <t>ガッコウ</t>
    </rPh>
    <rPh sb="74" eb="76">
      <t>ショクイン</t>
    </rPh>
    <rPh sb="85" eb="86">
      <t>ホカ</t>
    </rPh>
    <rPh sb="87" eb="90">
      <t>コウムイン</t>
    </rPh>
    <rPh sb="90" eb="91">
      <t>トウ</t>
    </rPh>
    <rPh sb="95" eb="96">
      <t>ニチ</t>
    </rPh>
    <rPh sb="100" eb="101">
      <t>アラ</t>
    </rPh>
    <rPh sb="103" eb="105">
      <t>ガッコウ</t>
    </rPh>
    <rPh sb="105" eb="107">
      <t>ショクイン</t>
    </rPh>
    <rPh sb="118" eb="120">
      <t>バアイ</t>
    </rPh>
    <rPh sb="126" eb="127">
      <t>モノ</t>
    </rPh>
    <rPh sb="128" eb="130">
      <t>サイヨウ</t>
    </rPh>
    <rPh sb="130" eb="131">
      <t>ゲツ</t>
    </rPh>
    <rPh sb="132" eb="133">
      <t>オウ</t>
    </rPh>
    <rPh sb="135" eb="137">
      <t>ベッピョウ</t>
    </rPh>
    <rPh sb="137" eb="138">
      <t>ダイ</t>
    </rPh>
    <rPh sb="140" eb="142">
      <t>ネンジ</t>
    </rPh>
    <rPh sb="142" eb="144">
      <t>キュウカ</t>
    </rPh>
    <rPh sb="145" eb="147">
      <t>ニッスウ</t>
    </rPh>
    <rPh sb="147" eb="148">
      <t>ラン</t>
    </rPh>
    <rPh sb="149" eb="150">
      <t>カカ</t>
    </rPh>
    <rPh sb="152" eb="154">
      <t>ニッスウ</t>
    </rPh>
    <rPh sb="157" eb="158">
      <t>アラ</t>
    </rPh>
    <rPh sb="160" eb="162">
      <t>ガッコウ</t>
    </rPh>
    <rPh sb="162" eb="164">
      <t>ショクイン</t>
    </rPh>
    <rPh sb="168" eb="169">
      <t>ニチ</t>
    </rPh>
    <rPh sb="175" eb="176">
      <t>アイダ</t>
    </rPh>
    <rPh sb="177" eb="179">
      <t>シヨウ</t>
    </rPh>
    <rPh sb="181" eb="183">
      <t>ネンジ</t>
    </rPh>
    <rPh sb="183" eb="185">
      <t>キュウカ</t>
    </rPh>
    <rPh sb="186" eb="188">
      <t>ソウトウ</t>
    </rPh>
    <rPh sb="190" eb="192">
      <t>キュウカ</t>
    </rPh>
    <rPh sb="193" eb="195">
      <t>ニッスウ</t>
    </rPh>
    <rPh sb="196" eb="197">
      <t>ゲン</t>
    </rPh>
    <rPh sb="199" eb="200">
      <t>エ</t>
    </rPh>
    <rPh sb="201" eb="203">
      <t>ニッスウ</t>
    </rPh>
    <phoneticPr fontId="3"/>
  </si>
  <si>
    <r>
      <t>(この号に掲げる学校職員が再任用職員(</t>
    </r>
    <r>
      <rPr>
        <sz val="10"/>
        <color rgb="FF0070C0"/>
        <rFont val="ＭＳ Ｐ明朝"/>
        <family val="1"/>
        <charset val="128"/>
      </rPr>
      <t>地方公務員法第28条の4第1項，第28条の5第1項又は第28条の6第1項若しくは第2項の規定により採用された職員をいう。第6項において同じ。</t>
    </r>
    <r>
      <rPr>
        <sz val="10"/>
        <rFont val="ＭＳ Ｐ明朝"/>
        <family val="1"/>
        <charset val="128"/>
      </rPr>
      <t>）である場合にあっては，その者の勤務時間等を考慮し，教育委員会が人事委員会と協議して別に定める日数)(当該日数が基本日数に満たない場合にあっては，基本日数）</t>
    </r>
    <rPh sb="3" eb="4">
      <t>ゴウ</t>
    </rPh>
    <rPh sb="5" eb="6">
      <t>カカ</t>
    </rPh>
    <rPh sb="8" eb="10">
      <t>ガッコウ</t>
    </rPh>
    <rPh sb="10" eb="12">
      <t>ショクイン</t>
    </rPh>
    <rPh sb="13" eb="16">
      <t>サイニンヨウ</t>
    </rPh>
    <rPh sb="16" eb="18">
      <t>ショクイン</t>
    </rPh>
    <rPh sb="19" eb="21">
      <t>チホウ</t>
    </rPh>
    <rPh sb="21" eb="25">
      <t>コウムインホウ</t>
    </rPh>
    <rPh sb="25" eb="26">
      <t>ダイ</t>
    </rPh>
    <rPh sb="28" eb="29">
      <t>ジョウ</t>
    </rPh>
    <rPh sb="31" eb="32">
      <t>ダイ</t>
    </rPh>
    <rPh sb="33" eb="34">
      <t>コウ</t>
    </rPh>
    <rPh sb="35" eb="36">
      <t>ダイ</t>
    </rPh>
    <rPh sb="38" eb="39">
      <t>ジョウ</t>
    </rPh>
    <rPh sb="41" eb="42">
      <t>ダイ</t>
    </rPh>
    <rPh sb="43" eb="44">
      <t>コウ</t>
    </rPh>
    <rPh sb="44" eb="45">
      <t>マタ</t>
    </rPh>
    <rPh sb="46" eb="47">
      <t>ダイ</t>
    </rPh>
    <rPh sb="49" eb="50">
      <t>ジョウ</t>
    </rPh>
    <rPh sb="52" eb="53">
      <t>ダイ</t>
    </rPh>
    <rPh sb="54" eb="55">
      <t>コウ</t>
    </rPh>
    <rPh sb="55" eb="56">
      <t>モ</t>
    </rPh>
    <rPh sb="59" eb="60">
      <t>ダイ</t>
    </rPh>
    <rPh sb="61" eb="62">
      <t>コウ</t>
    </rPh>
    <rPh sb="63" eb="65">
      <t>キテイ</t>
    </rPh>
    <rPh sb="68" eb="70">
      <t>サイヨウ</t>
    </rPh>
    <rPh sb="73" eb="75">
      <t>ショクイン</t>
    </rPh>
    <rPh sb="79" eb="80">
      <t>ダイ</t>
    </rPh>
    <rPh sb="81" eb="82">
      <t>コウ</t>
    </rPh>
    <rPh sb="86" eb="87">
      <t>オナ</t>
    </rPh>
    <rPh sb="93" eb="95">
      <t>バアイ</t>
    </rPh>
    <rPh sb="103" eb="104">
      <t>モノ</t>
    </rPh>
    <rPh sb="105" eb="107">
      <t>キンム</t>
    </rPh>
    <rPh sb="107" eb="109">
      <t>ジカン</t>
    </rPh>
    <rPh sb="109" eb="110">
      <t>トウ</t>
    </rPh>
    <rPh sb="111" eb="113">
      <t>コウリョ</t>
    </rPh>
    <rPh sb="115" eb="117">
      <t>キョウイク</t>
    </rPh>
    <rPh sb="117" eb="120">
      <t>イインカイ</t>
    </rPh>
    <rPh sb="121" eb="123">
      <t>ジンジ</t>
    </rPh>
    <rPh sb="123" eb="126">
      <t>イインカイ</t>
    </rPh>
    <rPh sb="127" eb="129">
      <t>キョウギ</t>
    </rPh>
    <rPh sb="131" eb="132">
      <t>ベツ</t>
    </rPh>
    <rPh sb="133" eb="134">
      <t>サダ</t>
    </rPh>
    <rPh sb="136" eb="138">
      <t>ニッスウ</t>
    </rPh>
    <rPh sb="140" eb="142">
      <t>トウガイ</t>
    </rPh>
    <rPh sb="142" eb="144">
      <t>ニッスウ</t>
    </rPh>
    <rPh sb="145" eb="147">
      <t>キホン</t>
    </rPh>
    <rPh sb="147" eb="149">
      <t>ニッスウ</t>
    </rPh>
    <rPh sb="150" eb="151">
      <t>ミ</t>
    </rPh>
    <rPh sb="154" eb="156">
      <t>バアイ</t>
    </rPh>
    <rPh sb="162" eb="164">
      <t>キホン</t>
    </rPh>
    <rPh sb="164" eb="166">
      <t>ニッスウ</t>
    </rPh>
    <phoneticPr fontId="3"/>
  </si>
  <si>
    <r>
      <t>　</t>
    </r>
    <r>
      <rPr>
        <sz val="10"/>
        <color rgb="FF0070C0"/>
        <rFont val="ＭＳ Ｐ明朝"/>
        <family val="1"/>
        <charset val="128"/>
      </rPr>
      <t>勤務条例第11条第1項第3号</t>
    </r>
    <r>
      <rPr>
        <sz val="10"/>
        <rFont val="ＭＳ Ｐ明朝"/>
        <family val="1"/>
        <charset val="128"/>
      </rPr>
      <t>の規定により教育委員会が人事委員会と協議して定める法人は，次に掲げる法人とする。</t>
    </r>
    <rPh sb="1" eb="3">
      <t>キンム</t>
    </rPh>
    <rPh sb="3" eb="5">
      <t>ジョウレイ</t>
    </rPh>
    <rPh sb="5" eb="6">
      <t>ダイ</t>
    </rPh>
    <rPh sb="8" eb="9">
      <t>ジョウ</t>
    </rPh>
    <rPh sb="9" eb="10">
      <t>ダイ</t>
    </rPh>
    <rPh sb="11" eb="12">
      <t>コウ</t>
    </rPh>
    <rPh sb="12" eb="13">
      <t>ダイ</t>
    </rPh>
    <rPh sb="14" eb="15">
      <t>ゴウ</t>
    </rPh>
    <rPh sb="16" eb="18">
      <t>キテイ</t>
    </rPh>
    <rPh sb="21" eb="23">
      <t>キョウイク</t>
    </rPh>
    <rPh sb="23" eb="26">
      <t>イインカイ</t>
    </rPh>
    <rPh sb="27" eb="29">
      <t>ジンジ</t>
    </rPh>
    <rPh sb="29" eb="32">
      <t>イインカイ</t>
    </rPh>
    <rPh sb="33" eb="35">
      <t>キョウギ</t>
    </rPh>
    <rPh sb="37" eb="38">
      <t>サダ</t>
    </rPh>
    <rPh sb="40" eb="42">
      <t>ホウジン</t>
    </rPh>
    <rPh sb="44" eb="45">
      <t>ツギ</t>
    </rPh>
    <rPh sb="46" eb="47">
      <t>カカ</t>
    </rPh>
    <rPh sb="49" eb="51">
      <t>ホウジン</t>
    </rPh>
    <phoneticPr fontId="3"/>
  </si>
  <si>
    <t>(3)</t>
    <phoneticPr fontId="3"/>
  </si>
  <si>
    <r>
      <t>　当該年の前年において学校職員以外の地方公務員，国家公務員又は</t>
    </r>
    <r>
      <rPr>
        <sz val="10"/>
        <color rgb="FF0070C0"/>
        <rFont val="ＭＳ Ｐ明朝"/>
        <family val="1"/>
        <charset val="128"/>
      </rPr>
      <t>地方住宅供給公社法(1965年法律第124号）</t>
    </r>
    <r>
      <rPr>
        <sz val="10"/>
        <rFont val="ＭＳ Ｐ明朝"/>
        <family val="1"/>
        <charset val="128"/>
      </rPr>
      <t>に規定する地方住宅供給公社その他その業務が国若しくは地方公共団体の事務若しくは事業と密接な関連を有する法人のうち任命権者が人事委員会と協議して定めるものに使用される者</t>
    </r>
    <rPh sb="1" eb="3">
      <t>トウガイ</t>
    </rPh>
    <rPh sb="3" eb="4">
      <t>ネン</t>
    </rPh>
    <rPh sb="5" eb="7">
      <t>ゼンネン</t>
    </rPh>
    <rPh sb="11" eb="13">
      <t>ガッコウ</t>
    </rPh>
    <rPh sb="13" eb="15">
      <t>ショクイン</t>
    </rPh>
    <rPh sb="15" eb="17">
      <t>イガイ</t>
    </rPh>
    <rPh sb="18" eb="20">
      <t>チホウ</t>
    </rPh>
    <rPh sb="20" eb="23">
      <t>コウムイン</t>
    </rPh>
    <rPh sb="24" eb="26">
      <t>コッカ</t>
    </rPh>
    <rPh sb="26" eb="29">
      <t>コウムイン</t>
    </rPh>
    <rPh sb="29" eb="30">
      <t>マタ</t>
    </rPh>
    <rPh sb="31" eb="33">
      <t>チホウ</t>
    </rPh>
    <rPh sb="33" eb="35">
      <t>ジュウタク</t>
    </rPh>
    <rPh sb="35" eb="37">
      <t>キョウキュウ</t>
    </rPh>
    <rPh sb="37" eb="39">
      <t>コウシャ</t>
    </rPh>
    <rPh sb="39" eb="40">
      <t>ホウ</t>
    </rPh>
    <rPh sb="45" eb="46">
      <t>ネン</t>
    </rPh>
    <rPh sb="46" eb="48">
      <t>ホウリツ</t>
    </rPh>
    <rPh sb="48" eb="49">
      <t>ダイ</t>
    </rPh>
    <rPh sb="52" eb="53">
      <t>ゴウ</t>
    </rPh>
    <rPh sb="55" eb="57">
      <t>キテイ</t>
    </rPh>
    <rPh sb="59" eb="61">
      <t>チホウ</t>
    </rPh>
    <rPh sb="61" eb="63">
      <t>ジュウタク</t>
    </rPh>
    <rPh sb="63" eb="65">
      <t>キョウキュウ</t>
    </rPh>
    <rPh sb="65" eb="67">
      <t>コウシャ</t>
    </rPh>
    <rPh sb="69" eb="70">
      <t>タ</t>
    </rPh>
    <rPh sb="72" eb="74">
      <t>ギョウム</t>
    </rPh>
    <rPh sb="75" eb="76">
      <t>クニ</t>
    </rPh>
    <rPh sb="76" eb="77">
      <t>モ</t>
    </rPh>
    <rPh sb="80" eb="82">
      <t>チホウ</t>
    </rPh>
    <rPh sb="82" eb="84">
      <t>コウキョウ</t>
    </rPh>
    <rPh sb="84" eb="86">
      <t>ダンタイ</t>
    </rPh>
    <rPh sb="87" eb="89">
      <t>ジム</t>
    </rPh>
    <rPh sb="89" eb="90">
      <t>モ</t>
    </rPh>
    <rPh sb="93" eb="95">
      <t>ジギョウ</t>
    </rPh>
    <rPh sb="96" eb="98">
      <t>ミッセツ</t>
    </rPh>
    <rPh sb="99" eb="101">
      <t>カンレン</t>
    </rPh>
    <rPh sb="102" eb="103">
      <t>ユウ</t>
    </rPh>
    <rPh sb="105" eb="107">
      <t>ホウジン</t>
    </rPh>
    <rPh sb="110" eb="113">
      <t>ニンメイケン</t>
    </rPh>
    <rPh sb="113" eb="114">
      <t>シャ</t>
    </rPh>
    <rPh sb="115" eb="117">
      <t>ジンジ</t>
    </rPh>
    <rPh sb="117" eb="120">
      <t>イインカイ</t>
    </rPh>
    <rPh sb="121" eb="123">
      <t>キョウギ</t>
    </rPh>
    <rPh sb="125" eb="126">
      <t>サダ</t>
    </rPh>
    <rPh sb="131" eb="133">
      <t>シヨウ</t>
    </rPh>
    <rPh sb="136" eb="137">
      <t>モノ</t>
    </rPh>
    <phoneticPr fontId="3"/>
  </si>
  <si>
    <t>略</t>
    <rPh sb="0" eb="1">
      <t>リャク</t>
    </rPh>
    <phoneticPr fontId="2"/>
  </si>
  <si>
    <t>略</t>
    <rPh sb="0" eb="1">
      <t>リャク</t>
    </rPh>
    <phoneticPr fontId="3"/>
  </si>
  <si>
    <r>
      <t>　</t>
    </r>
    <r>
      <rPr>
        <sz val="10"/>
        <color rgb="FF0070C0"/>
        <rFont val="ＭＳ Ｐ明朝"/>
        <family val="1"/>
        <charset val="128"/>
      </rPr>
      <t>勤務条例第11条第1項第3号</t>
    </r>
    <r>
      <rPr>
        <sz val="10"/>
        <rFont val="ＭＳ Ｐ明朝"/>
        <family val="1"/>
        <charset val="128"/>
      </rPr>
      <t>の規定により教育委員会が人事委員会と協議して定める学校職員は，当該年度の前年度において学校職員であった者であって引き続き当該年度に他の公務員等になり</t>
    </r>
    <r>
      <rPr>
        <sz val="10"/>
        <color rgb="FFFF0000"/>
        <rFont val="ＭＳ Ｐ明朝"/>
        <family val="1"/>
        <charset val="128"/>
      </rPr>
      <t>引き続き再び学校職員</t>
    </r>
    <r>
      <rPr>
        <sz val="10"/>
        <rFont val="ＭＳ Ｐ明朝"/>
        <family val="1"/>
        <charset val="128"/>
      </rPr>
      <t>となったものとする。</t>
    </r>
    <rPh sb="1" eb="3">
      <t>キンム</t>
    </rPh>
    <rPh sb="3" eb="5">
      <t>ジョウレイ</t>
    </rPh>
    <rPh sb="5" eb="6">
      <t>ダイ</t>
    </rPh>
    <rPh sb="8" eb="9">
      <t>ジョウ</t>
    </rPh>
    <rPh sb="9" eb="10">
      <t>ダイ</t>
    </rPh>
    <rPh sb="11" eb="12">
      <t>コウ</t>
    </rPh>
    <rPh sb="12" eb="13">
      <t>ダイ</t>
    </rPh>
    <rPh sb="14" eb="15">
      <t>ゴウ</t>
    </rPh>
    <rPh sb="16" eb="18">
      <t>キテイ</t>
    </rPh>
    <rPh sb="21" eb="23">
      <t>キョウイク</t>
    </rPh>
    <rPh sb="23" eb="26">
      <t>イインカイ</t>
    </rPh>
    <rPh sb="27" eb="29">
      <t>ジンジ</t>
    </rPh>
    <rPh sb="29" eb="32">
      <t>イインカイ</t>
    </rPh>
    <rPh sb="33" eb="35">
      <t>キョウギ</t>
    </rPh>
    <rPh sb="37" eb="38">
      <t>サダ</t>
    </rPh>
    <rPh sb="40" eb="42">
      <t>ガッコウ</t>
    </rPh>
    <rPh sb="42" eb="44">
      <t>ショクイン</t>
    </rPh>
    <rPh sb="46" eb="48">
      <t>トウガイ</t>
    </rPh>
    <rPh sb="48" eb="50">
      <t>ネンド</t>
    </rPh>
    <rPh sb="51" eb="54">
      <t>ゼンネンド</t>
    </rPh>
    <rPh sb="58" eb="60">
      <t>ガッコウ</t>
    </rPh>
    <rPh sb="60" eb="62">
      <t>ショクイン</t>
    </rPh>
    <rPh sb="66" eb="67">
      <t>モノ</t>
    </rPh>
    <rPh sb="71" eb="72">
      <t>ヒ</t>
    </rPh>
    <rPh sb="73" eb="74">
      <t>ツヅ</t>
    </rPh>
    <phoneticPr fontId="3"/>
  </si>
  <si>
    <t>(以下この号において「他の公務員等」という）であった者であって引き続き当該年に新たに学校職員となったものその他任命権者が人事委員会と協議して定める学校職員　他の公務員等としての在職期間及びその在職期間中における年次有給休暇に相当する休暇の残日数等を考慮し，20日に次項の任命権者が人事委員会と協議して定める日数を加えた日数を超えない範囲内で任命権者が人事委員会と協議して定める日数</t>
    <rPh sb="1" eb="3">
      <t>イカ</t>
    </rPh>
    <rPh sb="5" eb="6">
      <t>ゴウ</t>
    </rPh>
    <rPh sb="11" eb="12">
      <t>ホカ</t>
    </rPh>
    <rPh sb="13" eb="16">
      <t>コウムイン</t>
    </rPh>
    <rPh sb="16" eb="17">
      <t>トウ</t>
    </rPh>
    <rPh sb="26" eb="27">
      <t>モノ</t>
    </rPh>
    <rPh sb="31" eb="32">
      <t>ヒ</t>
    </rPh>
    <rPh sb="33" eb="34">
      <t>ツヅ</t>
    </rPh>
    <rPh sb="35" eb="37">
      <t>トウガイ</t>
    </rPh>
    <rPh sb="37" eb="38">
      <t>ネン</t>
    </rPh>
    <rPh sb="39" eb="40">
      <t>アラ</t>
    </rPh>
    <rPh sb="42" eb="44">
      <t>ガッコウ</t>
    </rPh>
    <rPh sb="44" eb="46">
      <t>ショクイン</t>
    </rPh>
    <rPh sb="54" eb="55">
      <t>タ</t>
    </rPh>
    <rPh sb="55" eb="58">
      <t>ニンメイケン</t>
    </rPh>
    <rPh sb="58" eb="59">
      <t>シャ</t>
    </rPh>
    <rPh sb="60" eb="62">
      <t>ジンジ</t>
    </rPh>
    <rPh sb="62" eb="65">
      <t>イインカイ</t>
    </rPh>
    <rPh sb="66" eb="68">
      <t>キョウギ</t>
    </rPh>
    <rPh sb="70" eb="71">
      <t>サダ</t>
    </rPh>
    <rPh sb="73" eb="75">
      <t>ガッコウ</t>
    </rPh>
    <rPh sb="75" eb="77">
      <t>ショクイン</t>
    </rPh>
    <rPh sb="78" eb="79">
      <t>ホカ</t>
    </rPh>
    <rPh sb="80" eb="83">
      <t>コウムイン</t>
    </rPh>
    <rPh sb="83" eb="84">
      <t>トウ</t>
    </rPh>
    <rPh sb="88" eb="90">
      <t>ザイショク</t>
    </rPh>
    <rPh sb="90" eb="92">
      <t>キカン</t>
    </rPh>
    <rPh sb="92" eb="93">
      <t>オヨ</t>
    </rPh>
    <rPh sb="96" eb="98">
      <t>ザイショク</t>
    </rPh>
    <rPh sb="98" eb="100">
      <t>キカン</t>
    </rPh>
    <rPh sb="100" eb="101">
      <t>ナカ</t>
    </rPh>
    <rPh sb="105" eb="107">
      <t>ネンジ</t>
    </rPh>
    <rPh sb="107" eb="109">
      <t>ユウキュウ</t>
    </rPh>
    <rPh sb="109" eb="111">
      <t>キュウカ</t>
    </rPh>
    <rPh sb="112" eb="114">
      <t>ソウトウ</t>
    </rPh>
    <rPh sb="116" eb="118">
      <t>キュウカ</t>
    </rPh>
    <rPh sb="119" eb="120">
      <t>ザン</t>
    </rPh>
    <rPh sb="120" eb="122">
      <t>ニッスウ</t>
    </rPh>
    <rPh sb="122" eb="123">
      <t>トウ</t>
    </rPh>
    <rPh sb="124" eb="126">
      <t>コウリョ</t>
    </rPh>
    <rPh sb="130" eb="131">
      <t>ニチ</t>
    </rPh>
    <rPh sb="132" eb="134">
      <t>ジコウ</t>
    </rPh>
    <rPh sb="135" eb="138">
      <t>ニンメイケン</t>
    </rPh>
    <rPh sb="138" eb="139">
      <t>シャ</t>
    </rPh>
    <rPh sb="140" eb="142">
      <t>ジンジ</t>
    </rPh>
    <rPh sb="142" eb="145">
      <t>イインカイ</t>
    </rPh>
    <rPh sb="146" eb="148">
      <t>キョウギ</t>
    </rPh>
    <rPh sb="150" eb="151">
      <t>サダ</t>
    </rPh>
    <rPh sb="153" eb="155">
      <t>ニッスウ</t>
    </rPh>
    <rPh sb="156" eb="157">
      <t>クワ</t>
    </rPh>
    <rPh sb="159" eb="161">
      <t>ニッスウ</t>
    </rPh>
    <rPh sb="162" eb="163">
      <t>コ</t>
    </rPh>
    <rPh sb="166" eb="169">
      <t>ハンイナイ</t>
    </rPh>
    <rPh sb="170" eb="173">
      <t>ニンメイケン</t>
    </rPh>
    <rPh sb="173" eb="174">
      <t>シャ</t>
    </rPh>
    <rPh sb="175" eb="177">
      <t>ジンジ</t>
    </rPh>
    <rPh sb="177" eb="180">
      <t>イインカイ</t>
    </rPh>
    <rPh sb="181" eb="183">
      <t>キョウギ</t>
    </rPh>
    <rPh sb="185" eb="186">
      <t>サダ</t>
    </rPh>
    <rPh sb="188" eb="190">
      <t>ニッスウ</t>
    </rPh>
    <phoneticPr fontId="3"/>
  </si>
  <si>
    <t>組合専従からの復帰</t>
    <rPh sb="0" eb="2">
      <t>クミアイ</t>
    </rPh>
    <rPh sb="2" eb="4">
      <t>センジュウ</t>
    </rPh>
    <rPh sb="7" eb="9">
      <t>フッキ</t>
    </rPh>
    <phoneticPr fontId="3"/>
  </si>
  <si>
    <t>未完</t>
    <rPh sb="0" eb="2">
      <t>ミカン</t>
    </rPh>
    <phoneticPr fontId="3"/>
  </si>
  <si>
    <t>鹿教教第  590 号</t>
  </si>
  <si>
    <t>2010.3.31</t>
    <phoneticPr fontId="3"/>
  </si>
  <si>
    <t xml:space="preserve"> （教職員課扱い）</t>
    <phoneticPr fontId="3"/>
  </si>
  <si>
    <t>各市町村教育委員会教育長</t>
    <phoneticPr fontId="3"/>
  </si>
  <si>
    <t>各県立学校長　殿</t>
    <phoneticPr fontId="3"/>
  </si>
  <si>
    <t xml:space="preserve"> 各教育事務所（支所）長</t>
    <phoneticPr fontId="3"/>
  </si>
  <si>
    <t>　鹿児島県教育委員会教育長</t>
    <phoneticPr fontId="3"/>
  </si>
  <si>
    <t>超勤代休時間及び半日単位の年次有給休暇取得制度の新設等について（通知）</t>
    <phoneticPr fontId="3"/>
  </si>
  <si>
    <t>　このたび，超勤代休時間及び半日単位の年次有給休暇取得制度を新設することなどを内容とする鹿児島県学校職員の勤務時間，休暇等に関する条例（平成７年鹿児島県条例第25号。以下「勤務時間条例」という。）並びに学校職員の休暇の取扱いに関する規則（昭和31年鹿児島県教育委員会規則第13号。以下「休暇規則」という。）及び鹿児島県学校職員の勤務時間に関する規則（平成７年鹿児島県教育委員会規則第10号。以下「勤務時間規則」という。）等の改正が行われ，平成22年４月１日から施行されることになりました。改正後の主な内容は下記のとおりですので，職員に周知するとともに，適切な事務処理をお願いします。</t>
    <phoneticPr fontId="3"/>
  </si>
  <si>
    <t>　なお，市町村教育委員会教育長にあっては，管内学校長に対し，このことを周知してくださるようお願いします。</t>
    <phoneticPr fontId="3"/>
  </si>
  <si>
    <t>記</t>
    <phoneticPr fontId="3"/>
  </si>
  <si>
    <t>超勤代休時間の新設等</t>
    <phoneticPr fontId="3"/>
  </si>
  <si>
    <t xml:space="preserve">(1) </t>
    <phoneticPr fontId="3"/>
  </si>
  <si>
    <t>超過勤務手当の支給割合の引上げ</t>
    <phoneticPr fontId="3"/>
  </si>
  <si>
    <t>　鹿児島県学校職員の給与に関する条例（昭和27年鹿児島県条例第29号）第９条第１項の規定によりその例によるものとされる鹿児島県職員の給与に関する条例（昭和26年鹿児島県条例第13号）第15条第４項の規定により，正規の勤務時間を超えてした勤務（日曜日又はこれに相当する日の勤務を除く。）の時間が１箇月について60時間を超えた場合，60時間を超えた時間に係る超過勤務手当の支給割合が引き上げられた。</t>
    <phoneticPr fontId="3"/>
  </si>
  <si>
    <t xml:space="preserve"> 対象となる職員（勤務時間条例第８条の３第１項）</t>
    <phoneticPr fontId="3"/>
  </si>
  <si>
    <t>　教育職員以外の学校職員である。</t>
    <phoneticPr fontId="3"/>
  </si>
  <si>
    <t>超勤代休時間の新設（勤務時間条例第８条の３第１項）</t>
    <phoneticPr fontId="3"/>
  </si>
  <si>
    <t>　学校の長は，対象となる職員の勤務の時間が１箇月について60時間を超えた場合，超過勤務手当の支給割合の引上げ分の支給に代えて，勤務日等に割り振られた勤務時間の全部又は一部を「超勤代休時間」として指定することができる。</t>
    <phoneticPr fontId="3"/>
  </si>
  <si>
    <t>(4)</t>
    <phoneticPr fontId="3"/>
  </si>
  <si>
    <t>超勤代休時間の取扱い（勤務時間条例第８条の３第２項）</t>
    <phoneticPr fontId="3"/>
  </si>
  <si>
    <t>　超勤代休時間を指定された教育職員以外の学校職員は，当該超勤代休時間には，特に勤務することを命ぜられる場合を除き，正規の勤務時間においても勤務することを要しない。</t>
    <phoneticPr fontId="3"/>
  </si>
  <si>
    <t>(5)</t>
    <phoneticPr fontId="3"/>
  </si>
  <si>
    <t>超勤代休時間の指定期間（勤務時間規則第７条の10第１項）</t>
    <phoneticPr fontId="3"/>
  </si>
  <si>
    <t>　超勤代休時間を指定することができる期間は，60時間を超えて勤務した月の末日の翌日から同日を起算日とする２月後の日までの期間とする。</t>
    <phoneticPr fontId="3"/>
  </si>
  <si>
    <t>(6)</t>
    <phoneticPr fontId="3"/>
  </si>
  <si>
    <t xml:space="preserve"> 超勤代休時間の指定時間（勤務時間規則第７条の10第２項）</t>
    <phoneticPr fontId="3"/>
  </si>
  <si>
    <t>　60時間を超過した時間数に下表の換算率を乗じて算出する。</t>
    <phoneticPr fontId="3"/>
  </si>
  <si>
    <t xml:space="preserve">      </t>
  </si>
  <si>
    <t>月60時間を超えて
超過勤務させる日</t>
    <rPh sb="10" eb="12">
      <t>チョウカ</t>
    </rPh>
    <rPh sb="12" eb="14">
      <t>キンム</t>
    </rPh>
    <rPh sb="17" eb="18">
      <t>ニチ</t>
    </rPh>
    <phoneticPr fontId="3"/>
  </si>
  <si>
    <t>学校職員の区分</t>
  </si>
  <si>
    <t>換算率</t>
  </si>
  <si>
    <t xml:space="preserve"> ７時間45分</t>
  </si>
  <si>
    <t>まで</t>
    <phoneticPr fontId="3"/>
  </si>
  <si>
    <t>正規の勤務時間が割り 振られた日の勤務</t>
    <rPh sb="11" eb="12">
      <t>フ</t>
    </rPh>
    <rPh sb="15" eb="16">
      <t>ニチ</t>
    </rPh>
    <rPh sb="17" eb="19">
      <t>キンム</t>
    </rPh>
    <phoneticPr fontId="3"/>
  </si>
  <si>
    <t>２５／１００</t>
    <phoneticPr fontId="3"/>
  </si>
  <si>
    <t>－</t>
    <phoneticPr fontId="3"/>
  </si>
  <si>
    <t xml:space="preserve"> 一般の学校職員</t>
  </si>
  <si>
    <t>ア以外の日の勤務</t>
    <phoneticPr fontId="3"/>
  </si>
  <si>
    <t>１５／１００</t>
    <phoneticPr fontId="3"/>
  </si>
  <si>
    <t>ウ</t>
    <phoneticPr fontId="3"/>
  </si>
  <si>
    <t xml:space="preserve"> 休日</t>
    <phoneticPr fontId="3"/>
  </si>
  <si>
    <t xml:space="preserve"> 正規の勤務時間が割り振られた日の勤務</t>
    <rPh sb="11" eb="12">
      <t>フ</t>
    </rPh>
    <rPh sb="15" eb="16">
      <t>ニチ</t>
    </rPh>
    <rPh sb="17" eb="19">
      <t>キンム</t>
    </rPh>
    <phoneticPr fontId="3"/>
  </si>
  <si>
    <t>５０／１００</t>
    <phoneticPr fontId="3"/>
  </si>
  <si>
    <t xml:space="preserve"> 短時間勤務の学校職員</t>
    <rPh sb="7" eb="9">
      <t>ガッコウ</t>
    </rPh>
    <rPh sb="9" eb="11">
      <t>ショクイン</t>
    </rPh>
    <phoneticPr fontId="3"/>
  </si>
  <si>
    <t>　　</t>
  </si>
  <si>
    <t>※１</t>
    <phoneticPr fontId="3"/>
  </si>
  <si>
    <t>「短時間勤務の学校職員」とは，育児短時間勤務職員等及び再任用短時間勤務職員をいう。</t>
    <rPh sb="32" eb="33">
      <t>アイダ</t>
    </rPh>
    <rPh sb="33" eb="35">
      <t>キンム</t>
    </rPh>
    <rPh sb="35" eb="37">
      <t>ショクイン</t>
    </rPh>
    <phoneticPr fontId="3"/>
  </si>
  <si>
    <t>※2</t>
    <phoneticPr fontId="3"/>
  </si>
  <si>
    <r>
      <t>指定時間</t>
    </r>
    <r>
      <rPr>
        <sz val="10"/>
        <color rgb="FFFF0000"/>
        <rFont val="ＭＳ Ｐ明朝"/>
        <family val="1"/>
        <charset val="128"/>
      </rPr>
      <t>は秒単位</t>
    </r>
    <r>
      <rPr>
        <sz val="10"/>
        <rFont val="ＭＳ Ｐ明朝"/>
        <family val="1"/>
        <charset val="128"/>
      </rPr>
      <t>まで計算すること。</t>
    </r>
    <phoneticPr fontId="3"/>
  </si>
  <si>
    <t>(7)</t>
    <phoneticPr fontId="3"/>
  </si>
  <si>
    <t>超勤代休時間の指定単位等（勤務時間規則第７条の10第３項及び同条第４項）</t>
    <phoneticPr fontId="3"/>
  </si>
  <si>
    <t>　超勤代休時間の指定は，４時間又は７時間45分（年次有給休暇の時間に連続して超勤代休時間を指定する場合にあっては，当該年次有給休暇の時間の時間数と当該超勤代休時間の時間数を合計した時間数が４時間又は７時間45分となる時間）を単位として行うものとする。</t>
    <phoneticPr fontId="3"/>
  </si>
  <si>
    <t>　また，学校の長は，勤務時間の一部について超勤代休時間を指定する場合には，勤務日等の始業の時刻から連続し，又は終業の時刻まで連続する勤務時間（休憩時間をはさんで引き続く勤務時間を含む。）について行わなければならない。</t>
    <phoneticPr fontId="3"/>
  </si>
  <si>
    <t>ただし，学校の長が，公務の運営並びに学校職員の健康及び福祉を考慮して必要があると認める場合は，この限りでない。</t>
    <phoneticPr fontId="3"/>
  </si>
  <si>
    <t>(8)</t>
    <phoneticPr fontId="3"/>
  </si>
  <si>
    <t>超勤代休時間の指定を希望しない旨の申出（勤務時間規則第７条の10第５項）</t>
    <phoneticPr fontId="3"/>
  </si>
  <si>
    <t>　学校の長は，学校職員があらかじめ超勤代休時間の指定を希望しない旨を申し出た場合には，超勤代休時間を指定しないものとする。</t>
    <phoneticPr fontId="3"/>
  </si>
  <si>
    <t>　ただし，この申出は，当該超勤代休時間の指定前に行わなければならない。</t>
    <phoneticPr fontId="3"/>
  </si>
  <si>
    <t>(9)</t>
    <phoneticPr fontId="3"/>
  </si>
  <si>
    <t xml:space="preserve"> 健康及び福祉の確保への配慮（勤務時間規則第７条の10第６項）</t>
    <phoneticPr fontId="3"/>
  </si>
  <si>
    <t>　学校の長は，超勤代休時間の措置が，60時間超過時間の勤務をした学校職員の健康及び福祉の確保に特に配慮したものであることにかんがみ，学校職員があらかじめ超勤代休時間の指定を希望しない旨を申し出た場合を除き，超勤代休時間を指定するよう努めるものとする。</t>
    <phoneticPr fontId="3"/>
  </si>
  <si>
    <t>(10)</t>
    <phoneticPr fontId="3"/>
  </si>
  <si>
    <t>超勤代休時間の指定時期</t>
    <phoneticPr fontId="3"/>
  </si>
  <si>
    <t>　超勤代休時間は，超勤代休時間指定簿（別記様式）により，その指定に代えようとする超過勤務手当の支給に係る60時間超過月の末日の直後の給料の支給日までに行うものとする。</t>
    <phoneticPr fontId="3"/>
  </si>
  <si>
    <t>半日単位の年次有給休暇取得制度の新設等</t>
    <phoneticPr fontId="3"/>
  </si>
  <si>
    <t>年次有給休暇（以下「年次休暇」という。）の単位（休暇規則第３条第９項）</t>
    <phoneticPr fontId="3"/>
  </si>
  <si>
    <t>半日単位の年次休暇の取得要件</t>
    <phoneticPr fontId="3"/>
  </si>
  <si>
    <t xml:space="preserve"> 年次休暇処理簿</t>
    <phoneticPr fontId="3"/>
  </si>
  <si>
    <t>　半日単位の年次休暇取得制度の新設を踏まえ，休暇規則様式第１号（年次休暇処理簿）を別紙のとおりとしたので留意すること。（「残日数及び時間」の欄に，新たに「分」を設けたこと。）</t>
    <phoneticPr fontId="3"/>
  </si>
  <si>
    <t>→　県教委の示した見本の様式は，「年休様式」シート</t>
    <rPh sb="2" eb="3">
      <t>ケン</t>
    </rPh>
    <rPh sb="3" eb="5">
      <t>キョウイ</t>
    </rPh>
    <rPh sb="6" eb="7">
      <t>シメ</t>
    </rPh>
    <rPh sb="9" eb="11">
      <t>ミホン</t>
    </rPh>
    <rPh sb="12" eb="14">
      <t>ヨウシキ</t>
    </rPh>
    <rPh sb="17" eb="19">
      <t>ネンキュウ</t>
    </rPh>
    <rPh sb="19" eb="21">
      <t>ヨウシキ</t>
    </rPh>
    <phoneticPr fontId="3"/>
  </si>
  <si>
    <t xml:space="preserve"> 半日単位の年次休暇管理</t>
    <phoneticPr fontId="3"/>
  </si>
  <si>
    <r>
      <t>半日単位の年次休暇は半日（0.5日）で管理することとし，</t>
    </r>
    <r>
      <rPr>
        <sz val="10"/>
        <color rgb="FFFF0000"/>
        <rFont val="ＭＳ Ｐ明朝"/>
        <family val="1"/>
        <charset val="128"/>
      </rPr>
      <t>時間換算は行わない</t>
    </r>
    <r>
      <rPr>
        <sz val="10"/>
        <rFont val="ＭＳ Ｐ明朝"/>
        <family val="1"/>
        <charset val="128"/>
      </rPr>
      <t>ので留意すること。</t>
    </r>
    <phoneticPr fontId="3"/>
  </si>
  <si>
    <t>また，以下に休暇規則改正後の年次休暇取得の例を示す。</t>
    <phoneticPr fontId="3"/>
  </si>
  <si>
    <t>　　　</t>
  </si>
  <si>
    <t>(例1)</t>
    <rPh sb="1" eb="2">
      <t>レイ</t>
    </rPh>
    <phoneticPr fontId="3"/>
  </si>
  <si>
    <t>年次休暇の日数：40日　半日の年次休暇を取得しようとする場合</t>
    <phoneticPr fontId="3"/>
  </si>
  <si>
    <t>40日－0.5日＝39.5日（残日数及び時間）</t>
    <phoneticPr fontId="3"/>
  </si>
  <si>
    <t>(例2)</t>
    <rPh sb="1" eb="2">
      <t>レイ</t>
    </rPh>
    <phoneticPr fontId="3"/>
  </si>
  <si>
    <t>年次休暇の日数：39.5日　4時間の年次休暇を取得しようとする場合</t>
    <phoneticPr fontId="3"/>
  </si>
  <si>
    <t>39.5日－4時間＝38.5日3時間45分（残日数及び時間）</t>
    <phoneticPr fontId="3"/>
  </si>
  <si>
    <t>(例3)</t>
    <rPh sb="1" eb="2">
      <t>レイ</t>
    </rPh>
    <phoneticPr fontId="3"/>
  </si>
  <si>
    <t>年次休暇の日数：38.5日3時間45分　半日の年次休暇を取得しようとする場合</t>
    <phoneticPr fontId="3"/>
  </si>
  <si>
    <t>38.5日3時間45分－0.5日＝38日3時間45分（残日数及び時間）</t>
    <phoneticPr fontId="3"/>
  </si>
  <si>
    <t>(例4)</t>
    <rPh sb="1" eb="2">
      <t>レイ</t>
    </rPh>
    <phoneticPr fontId="3"/>
  </si>
  <si>
    <t>年次休暇の日数：38日3時間45分　1日の年次休暇を取得しようとする場合</t>
    <phoneticPr fontId="3"/>
  </si>
  <si>
    <t>38日3時間45分－1日＝37日3時間45分（残日数及び時間）</t>
    <phoneticPr fontId="3"/>
  </si>
  <si>
    <t xml:space="preserve"> 育児短時間勤務職員等</t>
    <phoneticPr fontId="3"/>
  </si>
  <si>
    <t>次に掲げる勤務の形態に応じた時間数</t>
    <phoneticPr fontId="3"/>
  </si>
  <si>
    <t>育児休業法第10条第１項第１号　３時間55分</t>
    <phoneticPr fontId="3"/>
  </si>
  <si>
    <t>育児休業法第10条第１項第２号　４時間55分</t>
    <phoneticPr fontId="3"/>
  </si>
  <si>
    <t>育児休業法第10条第１項第３号又は第４号　７時間45分</t>
    <phoneticPr fontId="3"/>
  </si>
  <si>
    <t xml:space="preserve"> 斉一型短時間勤務職員（(2)に掲げる学校職員のうち，斉一型短時間勤務職員を除く。）</t>
    <phoneticPr fontId="3"/>
  </si>
  <si>
    <t>勤務日ごとの勤務時間の時間数（１分未満の端数があるときは，これを切り捨てた時間）</t>
    <phoneticPr fontId="3"/>
  </si>
  <si>
    <t>不斉一型短時間勤務職員（(2)に掲げる学校職員のうち，不斉一型短時間勤務職員を除く。）　７時間45分</t>
    <phoneticPr fontId="3"/>
  </si>
  <si>
    <t>病気休暇の延長対象疾患名（休暇規則第４条第４項）</t>
    <phoneticPr fontId="3"/>
  </si>
  <si>
    <t>　病気休暇の期間を延長することができる疾患名を，「成人病又は精神障害の疾患」から「生活習慣病又は精神科疾患」に改めた。</t>
    <phoneticPr fontId="3"/>
  </si>
  <si>
    <t>半日単位の特定休暇制度の新設（休暇規則第５条第３項及び同条第４項）</t>
    <phoneticPr fontId="3"/>
  </si>
  <si>
    <t>　つわり休暇，出産補助休暇，育児参加休暇及び看護休暇についても，年次休暇と同様に半日単位の休暇取得を可能とし，これらの休暇を「特定休暇」と称することとした。</t>
    <phoneticPr fontId="3"/>
  </si>
  <si>
    <t>なお，半日単位で特定休暇を取得する場合は，休暇規則様式第３号(特別休暇処理簿)</t>
    <phoneticPr fontId="3"/>
  </si>
  <si>
    <t>において0.5日と記載することとし，取得要件及び管理の方法も年次休暇の場合と同様である。</t>
    <phoneticPr fontId="3"/>
  </si>
  <si>
    <t>休暇時間の換算単位（休暇規則第９条）</t>
    <phoneticPr fontId="3"/>
  </si>
  <si>
    <t>時間を単位として与えられた休暇を日に換算する場合は，次に掲げる学校職員の区分に応じた時間数をもって１日に換算する。</t>
    <phoneticPr fontId="3"/>
  </si>
  <si>
    <t xml:space="preserve"> (2)及び(3)に掲げる学校職員以外の学校職員　７時間45分</t>
    <phoneticPr fontId="3"/>
  </si>
  <si>
    <t>不斉一型短時間勤務職員　７時間45分</t>
    <phoneticPr fontId="3"/>
  </si>
  <si>
    <t>半日勤務時間（勤務時間規則第４条第２項）</t>
    <phoneticPr fontId="3"/>
  </si>
  <si>
    <t>　勤務時間の短縮に伴い，勤務時間条例第５条（週休日の振替等）に規定する半日勤務時間を，「３時間を下らず４時間15分を超えない時間」とする。</t>
    <phoneticPr fontId="3"/>
  </si>
  <si>
    <t>休息時間の廃止（勤務時間規則第５条並びに同規則第６条及び同規則第８条）</t>
    <phoneticPr fontId="3"/>
  </si>
  <si>
    <t>　休息時間を廃止したことに伴い，休暇時間規則第５条並びに同規則第６条及び同規則第８条の関係箇所を削除した。</t>
    <phoneticPr fontId="3"/>
  </si>
  <si>
    <t>施行期日</t>
    <phoneticPr fontId="3"/>
  </si>
  <si>
    <t>様式第１号（年次休暇処理簿）</t>
    <rPh sb="0" eb="2">
      <t>ヨウシキ</t>
    </rPh>
    <rPh sb="2" eb="3">
      <t>ダイ</t>
    </rPh>
    <rPh sb="4" eb="5">
      <t>ゴウ</t>
    </rPh>
    <rPh sb="6" eb="8">
      <t>ネンジ</t>
    </rPh>
    <rPh sb="8" eb="10">
      <t>キュウカ</t>
    </rPh>
    <rPh sb="10" eb="12">
      <t>ショリ</t>
    </rPh>
    <rPh sb="12" eb="13">
      <t>ボ</t>
    </rPh>
    <phoneticPr fontId="3"/>
  </si>
  <si>
    <t>休暇</t>
    <rPh sb="0" eb="2">
      <t>キュウカ</t>
    </rPh>
    <phoneticPr fontId="3"/>
  </si>
  <si>
    <t>日</t>
    <rPh sb="0" eb="1">
      <t>ニチ</t>
    </rPh>
    <phoneticPr fontId="3"/>
  </si>
  <si>
    <t>任　命</t>
    <rPh sb="0" eb="1">
      <t>ニン</t>
    </rPh>
    <rPh sb="2" eb="3">
      <t>イノチ</t>
    </rPh>
    <phoneticPr fontId="3"/>
  </si>
  <si>
    <t>年　　月　　日</t>
    <rPh sb="0" eb="1">
      <t>ネン</t>
    </rPh>
    <rPh sb="3" eb="4">
      <t>ツキ</t>
    </rPh>
    <rPh sb="6" eb="7">
      <t>ニチ</t>
    </rPh>
    <phoneticPr fontId="3"/>
  </si>
  <si>
    <t>職氏名</t>
    <rPh sb="0" eb="1">
      <t>ショク</t>
    </rPh>
    <rPh sb="1" eb="3">
      <t>シメイ</t>
    </rPh>
    <phoneticPr fontId="3"/>
  </si>
  <si>
    <t>年月日</t>
    <rPh sb="0" eb="3">
      <t>ネンガッピ</t>
    </rPh>
    <phoneticPr fontId="3"/>
  </si>
  <si>
    <t>所属長</t>
    <rPh sb="0" eb="3">
      <t>ショゾクチョウ</t>
    </rPh>
    <phoneticPr fontId="3"/>
  </si>
  <si>
    <t>補助者</t>
    <rPh sb="0" eb="2">
      <t>ホジョ</t>
    </rPh>
    <rPh sb="2" eb="3">
      <t>シャ</t>
    </rPh>
    <phoneticPr fontId="3"/>
  </si>
  <si>
    <t>休暇日数又は時間</t>
    <rPh sb="0" eb="2">
      <t>キュウカ</t>
    </rPh>
    <rPh sb="2" eb="4">
      <t>ニッスウ</t>
    </rPh>
    <rPh sb="4" eb="5">
      <t>マタ</t>
    </rPh>
    <rPh sb="6" eb="8">
      <t>ジカン</t>
    </rPh>
    <phoneticPr fontId="3"/>
  </si>
  <si>
    <t>計</t>
    <rPh sb="0" eb="1">
      <t>ケイ</t>
    </rPh>
    <phoneticPr fontId="3"/>
  </si>
  <si>
    <t>残日数及び時間</t>
    <rPh sb="0" eb="1">
      <t>ザン</t>
    </rPh>
    <rPh sb="1" eb="3">
      <t>ニッスウ</t>
    </rPh>
    <rPh sb="3" eb="4">
      <t>オヨ</t>
    </rPh>
    <rPh sb="5" eb="7">
      <t>ジカン</t>
    </rPh>
    <phoneticPr fontId="3"/>
  </si>
  <si>
    <t>届出者印</t>
    <rPh sb="0" eb="2">
      <t>トドケデ</t>
    </rPh>
    <rPh sb="2" eb="3">
      <t>シャ</t>
    </rPh>
    <rPh sb="3" eb="4">
      <t>イン</t>
    </rPh>
    <phoneticPr fontId="3"/>
  </si>
  <si>
    <t>出勤簿
整理</t>
    <rPh sb="0" eb="3">
      <t>シュッキンボ</t>
    </rPh>
    <rPh sb="4" eb="6">
      <t>セイリ</t>
    </rPh>
    <phoneticPr fontId="3"/>
  </si>
  <si>
    <t>自</t>
    <rPh sb="0" eb="1">
      <t>ミズカ</t>
    </rPh>
    <phoneticPr fontId="3"/>
  </si>
  <si>
    <t>月　　　日</t>
    <rPh sb="0" eb="1">
      <t>ツキ</t>
    </rPh>
    <rPh sb="4" eb="5">
      <t>ニチ</t>
    </rPh>
    <phoneticPr fontId="3"/>
  </si>
  <si>
    <t>時　　　分</t>
    <rPh sb="0" eb="1">
      <t>トキ</t>
    </rPh>
    <rPh sb="4" eb="5">
      <t>フン</t>
    </rPh>
    <phoneticPr fontId="3"/>
  </si>
  <si>
    <t>時間</t>
    <rPh sb="0" eb="2">
      <t>ジカン</t>
    </rPh>
    <phoneticPr fontId="3"/>
  </si>
  <si>
    <t>至</t>
    <rPh sb="0" eb="1">
      <t>イタ</t>
    </rPh>
    <phoneticPr fontId="3"/>
  </si>
  <si>
    <t>分</t>
    <rPh sb="0" eb="1">
      <t>フン</t>
    </rPh>
    <phoneticPr fontId="3"/>
  </si>
  <si>
    <t>　注　半日単位で年次休暇を取得する場合は，０．５日と記載すること。</t>
    <rPh sb="1" eb="2">
      <t>チュウ</t>
    </rPh>
    <rPh sb="3" eb="5">
      <t>ハンニチ</t>
    </rPh>
    <rPh sb="5" eb="7">
      <t>タンイ</t>
    </rPh>
    <rPh sb="8" eb="10">
      <t>ネンジ</t>
    </rPh>
    <rPh sb="10" eb="12">
      <t>キュウカ</t>
    </rPh>
    <rPh sb="13" eb="15">
      <t>シュトク</t>
    </rPh>
    <rPh sb="17" eb="19">
      <t>バアイ</t>
    </rPh>
    <rPh sb="24" eb="25">
      <t>ニチ</t>
    </rPh>
    <rPh sb="26" eb="28">
      <t>キサイ</t>
    </rPh>
    <phoneticPr fontId="3"/>
  </si>
  <si>
    <r>
      <t xml:space="preserve">「仕事と子育ての両立支援のための鹿児島県教育委員会特定事業主行動計画」
</t>
    </r>
    <r>
      <rPr>
        <sz val="10"/>
        <rFont val="ＭＳ Ｐ明朝"/>
        <family val="1"/>
        <charset val="128"/>
      </rPr>
      <t xml:space="preserve">
</t>
    </r>
    <r>
      <rPr>
        <sz val="10"/>
        <color indexed="12"/>
        <rFont val="ＭＳ Ｐ明朝"/>
        <family val="1"/>
        <charset val="128"/>
      </rPr>
      <t>５</t>
    </r>
    <r>
      <rPr>
        <sz val="10"/>
        <rFont val="ＭＳ Ｐ明朝"/>
        <family val="1"/>
        <charset val="128"/>
      </rPr>
      <t>　</t>
    </r>
    <r>
      <rPr>
        <sz val="10"/>
        <color indexed="48"/>
        <rFont val="ＭＳ Ｐ明朝"/>
        <family val="1"/>
        <charset val="128"/>
      </rPr>
      <t>勤務時間の適正管理及び休暇の取得促進</t>
    </r>
    <r>
      <rPr>
        <sz val="10"/>
        <rFont val="ＭＳ Ｐ明朝"/>
        <family val="1"/>
        <charset val="128"/>
      </rPr>
      <t xml:space="preserve">
職員が子どもと接する時間等を増やせるように、勤務時間を適正に管理するとともに、休暇の取得を促進します。
</t>
    </r>
    <r>
      <rPr>
        <sz val="10"/>
        <color indexed="10"/>
        <rFont val="ＭＳ Ｐ明朝"/>
        <family val="1"/>
        <charset val="128"/>
      </rPr>
      <t>【年休取得目標：１５日</t>
    </r>
    <r>
      <rPr>
        <sz val="10"/>
        <rFont val="ＭＳ Ｐ明朝"/>
        <family val="1"/>
        <charset val="128"/>
      </rPr>
      <t>】</t>
    </r>
    <rPh sb="39" eb="41">
      <t>キンム</t>
    </rPh>
    <rPh sb="41" eb="43">
      <t>ジカン</t>
    </rPh>
    <rPh sb="44" eb="46">
      <t>テキセイ</t>
    </rPh>
    <rPh sb="46" eb="48">
      <t>カンリ</t>
    </rPh>
    <rPh sb="48" eb="49">
      <t>オヨ</t>
    </rPh>
    <rPh sb="50" eb="52">
      <t>キュウカ</t>
    </rPh>
    <rPh sb="53" eb="55">
      <t>シュトク</t>
    </rPh>
    <rPh sb="55" eb="57">
      <t>ソクシン</t>
    </rPh>
    <rPh sb="58" eb="60">
      <t>ショクイン</t>
    </rPh>
    <rPh sb="61" eb="62">
      <t>コ</t>
    </rPh>
    <rPh sb="65" eb="66">
      <t>セッ</t>
    </rPh>
    <rPh sb="68" eb="70">
      <t>ジカン</t>
    </rPh>
    <rPh sb="70" eb="71">
      <t>トウ</t>
    </rPh>
    <rPh sb="72" eb="73">
      <t>フ</t>
    </rPh>
    <rPh sb="80" eb="82">
      <t>キンム</t>
    </rPh>
    <rPh sb="82" eb="84">
      <t>ジカン</t>
    </rPh>
    <rPh sb="85" eb="87">
      <t>テキセイ</t>
    </rPh>
    <rPh sb="88" eb="90">
      <t>カンリ</t>
    </rPh>
    <rPh sb="97" eb="99">
      <t>キュウカ</t>
    </rPh>
    <rPh sb="100" eb="102">
      <t>シュトク</t>
    </rPh>
    <rPh sb="103" eb="105">
      <t>ソクシン</t>
    </rPh>
    <rPh sb="111" eb="113">
      <t>ネンキュウ</t>
    </rPh>
    <rPh sb="113" eb="115">
      <t>シュトク</t>
    </rPh>
    <rPh sb="115" eb="117">
      <t>モクヒョウ</t>
    </rPh>
    <rPh sb="120" eb="121">
      <t>ニチ</t>
    </rPh>
    <phoneticPr fontId="3"/>
  </si>
  <si>
    <t>｢年休差引確認(時間記入式）」を追加</t>
    <rPh sb="1" eb="3">
      <t>ネンキュウ</t>
    </rPh>
    <rPh sb="3" eb="5">
      <t>サシヒキ</t>
    </rPh>
    <rPh sb="5" eb="7">
      <t>カクニン</t>
    </rPh>
    <rPh sb="8" eb="10">
      <t>ジカン</t>
    </rPh>
    <rPh sb="10" eb="12">
      <t>キニュウ</t>
    </rPh>
    <rPh sb="12" eb="13">
      <t>シキ</t>
    </rPh>
    <rPh sb="16" eb="18">
      <t>ツイカ</t>
    </rPh>
    <phoneticPr fontId="2"/>
  </si>
  <si>
    <t>｢年休差引確認(時間記入式）」31時間制に対応</t>
    <rPh sb="1" eb="3">
      <t>ネンキュウ</t>
    </rPh>
    <rPh sb="3" eb="5">
      <t>サシヒキ</t>
    </rPh>
    <rPh sb="5" eb="7">
      <t>カクニン</t>
    </rPh>
    <rPh sb="8" eb="10">
      <t>ジカン</t>
    </rPh>
    <rPh sb="10" eb="12">
      <t>キニュウ</t>
    </rPh>
    <rPh sb="12" eb="13">
      <t>シキ</t>
    </rPh>
    <rPh sb="17" eb="20">
      <t>ジカンセイ</t>
    </rPh>
    <rPh sb="21" eb="23">
      <t>タイオウ</t>
    </rPh>
    <phoneticPr fontId="2"/>
  </si>
  <si>
    <t>｢年休差引確認」31時間制に対応</t>
    <rPh sb="1" eb="3">
      <t>ネンキュウ</t>
    </rPh>
    <rPh sb="3" eb="5">
      <t>サシヒキ</t>
    </rPh>
    <rPh sb="5" eb="7">
      <t>カクニン</t>
    </rPh>
    <rPh sb="10" eb="13">
      <t>ジカンセイ</t>
    </rPh>
    <rPh sb="14" eb="16">
      <t>タイオウ</t>
    </rPh>
    <phoneticPr fontId="2"/>
  </si>
  <si>
    <t>残日数欄にたとえ｢0.5」日でもﾏｲﾅｽ表示が出たら年休取得はできません。</t>
    <rPh sb="0" eb="1">
      <t>ザン</t>
    </rPh>
    <rPh sb="1" eb="3">
      <t>ニッスウ</t>
    </rPh>
    <rPh sb="3" eb="4">
      <t>ラン</t>
    </rPh>
    <rPh sb="13" eb="14">
      <t>ニチ</t>
    </rPh>
    <rPh sb="20" eb="22">
      <t>ヒョウジ</t>
    </rPh>
    <rPh sb="23" eb="24">
      <t>デ</t>
    </rPh>
    <rPh sb="26" eb="28">
      <t>ネンキュウ</t>
    </rPh>
    <rPh sb="28" eb="30">
      <t>シュトク</t>
    </rPh>
    <phoneticPr fontId="2"/>
  </si>
  <si>
    <t>コメント追加</t>
    <rPh sb="4" eb="6">
      <t>ツイカ</t>
    </rPh>
    <phoneticPr fontId="2"/>
  </si>
  <si>
    <t>※マイナス表示が出た時点で，年休取得に誤りがあるということを意味する。</t>
    <rPh sb="5" eb="7">
      <t>ヒョウジ</t>
    </rPh>
    <rPh sb="8" eb="9">
      <t>デ</t>
    </rPh>
    <rPh sb="10" eb="12">
      <t>ジテン</t>
    </rPh>
    <rPh sb="14" eb="16">
      <t>ネンキュウ</t>
    </rPh>
    <rPh sb="16" eb="18">
      <t>シュトク</t>
    </rPh>
    <rPh sb="19" eb="20">
      <t>アヤマ</t>
    </rPh>
    <rPh sb="30" eb="32">
      <t>イミ</t>
    </rPh>
    <phoneticPr fontId="2"/>
  </si>
  <si>
    <t>→ということは，要件1と要件２を併せると，勤務時間の割り振りで，一方の時間が，3時間00超分から4時間15分以内の場合は，0.5日で記載可能ということかな。</t>
    <rPh sb="8" eb="10">
      <t>ヨウケン</t>
    </rPh>
    <rPh sb="12" eb="14">
      <t>ヨウケン</t>
    </rPh>
    <rPh sb="16" eb="17">
      <t>アワ</t>
    </rPh>
    <rPh sb="21" eb="23">
      <t>キンム</t>
    </rPh>
    <rPh sb="23" eb="25">
      <t>ジカン</t>
    </rPh>
    <rPh sb="26" eb="27">
      <t>ワ</t>
    </rPh>
    <rPh sb="28" eb="29">
      <t>フ</t>
    </rPh>
    <rPh sb="32" eb="34">
      <t>イッポウ</t>
    </rPh>
    <rPh sb="35" eb="37">
      <t>ジカン</t>
    </rPh>
    <rPh sb="40" eb="42">
      <t>ジカン</t>
    </rPh>
    <rPh sb="44" eb="45">
      <t>チョウ</t>
    </rPh>
    <rPh sb="45" eb="46">
      <t>フン</t>
    </rPh>
    <rPh sb="49" eb="51">
      <t>ジカン</t>
    </rPh>
    <rPh sb="53" eb="54">
      <t>フン</t>
    </rPh>
    <rPh sb="54" eb="56">
      <t>イナイ</t>
    </rPh>
    <rPh sb="57" eb="59">
      <t>バアイ</t>
    </rPh>
    <rPh sb="64" eb="65">
      <t>ニチ</t>
    </rPh>
    <rPh sb="66" eb="68">
      <t>キサイ</t>
    </rPh>
    <rPh sb="68" eb="70">
      <t>カノウ</t>
    </rPh>
    <phoneticPr fontId="2"/>
  </si>
  <si>
    <t>条件付書式添付（オーバーしたら赤表示），｢年休計算」にコメント追加。</t>
    <rPh sb="0" eb="2">
      <t>ジョウケン</t>
    </rPh>
    <rPh sb="2" eb="3">
      <t>ツキ</t>
    </rPh>
    <rPh sb="3" eb="5">
      <t>ショシキ</t>
    </rPh>
    <rPh sb="5" eb="7">
      <t>テンプ</t>
    </rPh>
    <rPh sb="15" eb="16">
      <t>アカ</t>
    </rPh>
    <rPh sb="16" eb="18">
      <t>ヒョウジ</t>
    </rPh>
    <rPh sb="21" eb="23">
      <t>ネンキュウ</t>
    </rPh>
    <rPh sb="23" eb="25">
      <t>ケイサン</t>
    </rPh>
    <rPh sb="31" eb="33">
      <t>ツイカ</t>
    </rPh>
    <phoneticPr fontId="2"/>
  </si>
  <si>
    <t>勤務時間短縮に伴う
半日単位新設</t>
    <rPh sb="0" eb="2">
      <t>キンム</t>
    </rPh>
    <rPh sb="2" eb="4">
      <t>ジカン</t>
    </rPh>
    <rPh sb="4" eb="6">
      <t>タンシュク</t>
    </rPh>
    <rPh sb="7" eb="8">
      <t>トモナ</t>
    </rPh>
    <rPh sb="10" eb="12">
      <t>ハンニチ</t>
    </rPh>
    <rPh sb="12" eb="14">
      <t>タンイ</t>
    </rPh>
    <rPh sb="14" eb="16">
      <t>シンセツ</t>
    </rPh>
    <phoneticPr fontId="2"/>
  </si>
  <si>
    <t>Excel2007</t>
    <phoneticPr fontId="2"/>
  </si>
  <si>
    <t>Excel2003</t>
    <phoneticPr fontId="2"/>
  </si>
  <si>
    <t>kb</t>
    <phoneticPr fontId="2"/>
  </si>
  <si>
    <t xml:space="preserve"> 　斉一型短時間勤務職員　勤務日ごとの勤務時間の時間数（７時間45分を超える場合にあっては，７時間45分とし，１分未満の端数があるときは，これを切り捨てた時間）</t>
    <rPh sb="35" eb="36">
      <t>コ</t>
    </rPh>
    <phoneticPr fontId="3"/>
  </si>
  <si>
    <t>年休処理簿確認用計算シート</t>
    <rPh sb="0" eb="2">
      <t>ネンキュウ</t>
    </rPh>
    <rPh sb="2" eb="4">
      <t>ショリ</t>
    </rPh>
    <rPh sb="4" eb="5">
      <t>ボ</t>
    </rPh>
    <rPh sb="5" eb="7">
      <t>カクニン</t>
    </rPh>
    <rPh sb="7" eb="8">
      <t>ヨウ</t>
    </rPh>
    <rPh sb="8" eb="10">
      <t>ケイサン</t>
    </rPh>
    <phoneticPr fontId="33"/>
  </si>
  <si>
    <t>休憩時間</t>
    <rPh sb="0" eb="2">
      <t>キュウケイ</t>
    </rPh>
    <rPh sb="2" eb="4">
      <t>ジカン</t>
    </rPh>
    <phoneticPr fontId="33"/>
  </si>
  <si>
    <t>処理簿記載時間</t>
    <rPh sb="0" eb="2">
      <t>ショリ</t>
    </rPh>
    <rPh sb="2" eb="3">
      <t>ボ</t>
    </rPh>
    <rPh sb="3" eb="5">
      <t>キサイ</t>
    </rPh>
    <rPh sb="5" eb="7">
      <t>ジカン</t>
    </rPh>
    <phoneticPr fontId="33"/>
  </si>
  <si>
    <t>1日ずつ時間に換算する場合の残日数</t>
    <rPh sb="1" eb="2">
      <t>ニチ</t>
    </rPh>
    <rPh sb="4" eb="6">
      <t>ジカン</t>
    </rPh>
    <rPh sb="7" eb="9">
      <t>カンサン</t>
    </rPh>
    <rPh sb="11" eb="13">
      <t>バアイ</t>
    </rPh>
    <rPh sb="14" eb="15">
      <t>ザン</t>
    </rPh>
    <rPh sb="15" eb="17">
      <t>ニッスウ</t>
    </rPh>
    <phoneticPr fontId="33"/>
  </si>
  <si>
    <t>4日を31時間で換算する場合の残日数</t>
    <rPh sb="1" eb="2">
      <t>ニチ</t>
    </rPh>
    <rPh sb="5" eb="7">
      <t>ジカン</t>
    </rPh>
    <rPh sb="8" eb="10">
      <t>カンサン</t>
    </rPh>
    <rPh sb="12" eb="14">
      <t>バアイ</t>
    </rPh>
    <rPh sb="15" eb="16">
      <t>ザン</t>
    </rPh>
    <rPh sb="16" eb="18">
      <t>ニッスウ</t>
    </rPh>
    <phoneticPr fontId="33"/>
  </si>
  <si>
    <t>※</t>
    <phoneticPr fontId="33"/>
  </si>
  <si>
    <t>:</t>
    <phoneticPr fontId="33"/>
  </si>
  <si>
    <t>時間切り上げ</t>
    <rPh sb="0" eb="2">
      <t>ジカン</t>
    </rPh>
    <rPh sb="2" eb="3">
      <t>キ</t>
    </rPh>
    <rPh sb="4" eb="5">
      <t>ア</t>
    </rPh>
    <phoneticPr fontId="33"/>
  </si>
  <si>
    <t>～</t>
    <phoneticPr fontId="33"/>
  </si>
  <si>
    <t>：</t>
    <phoneticPr fontId="3"/>
  </si>
  <si>
    <t>年休時間</t>
    <rPh sb="0" eb="2">
      <t>ネンキュウ</t>
    </rPh>
    <rPh sb="2" eb="4">
      <t>ジカン</t>
    </rPh>
    <phoneticPr fontId="33"/>
  </si>
  <si>
    <t>残日数</t>
    <rPh sb="0" eb="1">
      <t>ザン</t>
    </rPh>
    <rPh sb="1" eb="3">
      <t>ニッスウ</t>
    </rPh>
    <phoneticPr fontId="33"/>
  </si>
  <si>
    <t>黄色の欄に記載。黄色の欄はいくらでもdeleteしてｏｋ.カーソルが置ける部分はいくらでもdelete可</t>
    <rPh sb="0" eb="2">
      <t>キイロ</t>
    </rPh>
    <rPh sb="3" eb="4">
      <t>ラン</t>
    </rPh>
    <rPh sb="5" eb="7">
      <t>キサイ</t>
    </rPh>
    <rPh sb="8" eb="10">
      <t>キイロ</t>
    </rPh>
    <rPh sb="11" eb="12">
      <t>ラン</t>
    </rPh>
    <rPh sb="34" eb="35">
      <t>オ</t>
    </rPh>
    <rPh sb="37" eb="39">
      <t>ブブン</t>
    </rPh>
    <rPh sb="51" eb="52">
      <t>カ</t>
    </rPh>
    <phoneticPr fontId="33"/>
  </si>
  <si>
    <t>日数</t>
    <rPh sb="0" eb="2">
      <t>ニッスウ</t>
    </rPh>
    <phoneticPr fontId="33"/>
  </si>
  <si>
    <t>時間を切り上げ，どこにも使用せず</t>
    <rPh sb="0" eb="2">
      <t>ジカン</t>
    </rPh>
    <rPh sb="3" eb="4">
      <t>キ</t>
    </rPh>
    <rPh sb="5" eb="6">
      <t>ア</t>
    </rPh>
    <rPh sb="12" eb="14">
      <t>シヨウ</t>
    </rPh>
    <phoneticPr fontId="33"/>
  </si>
  <si>
    <t>一般数値化</t>
    <rPh sb="0" eb="2">
      <t>イッパン</t>
    </rPh>
    <rPh sb="2" eb="5">
      <t>スウチカ</t>
    </rPh>
    <phoneticPr fontId="33"/>
  </si>
  <si>
    <t>時　　間</t>
    <rPh sb="0" eb="1">
      <t>トキ</t>
    </rPh>
    <rPh sb="3" eb="4">
      <t>アイダ</t>
    </rPh>
    <phoneticPr fontId="33"/>
  </si>
  <si>
    <t>時間</t>
    <rPh sb="0" eb="2">
      <t>ジカン</t>
    </rPh>
    <phoneticPr fontId="33"/>
  </si>
  <si>
    <t>分</t>
    <rPh sb="0" eb="1">
      <t>フン</t>
    </rPh>
    <phoneticPr fontId="33"/>
  </si>
  <si>
    <t>分を時間に切り上げ</t>
    <rPh sb="0" eb="1">
      <t>フン</t>
    </rPh>
    <rPh sb="2" eb="4">
      <t>ジカン</t>
    </rPh>
    <rPh sb="5" eb="6">
      <t>キ</t>
    </rPh>
    <rPh sb="7" eb="8">
      <t>ア</t>
    </rPh>
    <phoneticPr fontId="33"/>
  </si>
  <si>
    <t>時間＆分の計(分切り上げ)</t>
    <rPh sb="0" eb="2">
      <t>ジカン</t>
    </rPh>
    <rPh sb="3" eb="4">
      <t>フン</t>
    </rPh>
    <rPh sb="5" eb="6">
      <t>ケイ</t>
    </rPh>
    <rPh sb="7" eb="8">
      <t>フン</t>
    </rPh>
    <rPh sb="8" eb="9">
      <t>キ</t>
    </rPh>
    <rPh sb="10" eb="11">
      <t>ア</t>
    </rPh>
    <phoneticPr fontId="33"/>
  </si>
  <si>
    <t>1日を7時間45分で記載してしまった人を日に換算(未使用）</t>
    <rPh sb="1" eb="2">
      <t>ニチ</t>
    </rPh>
    <rPh sb="4" eb="6">
      <t>ジカン</t>
    </rPh>
    <rPh sb="8" eb="9">
      <t>フン</t>
    </rPh>
    <rPh sb="10" eb="12">
      <t>キサイ</t>
    </rPh>
    <rPh sb="18" eb="19">
      <t>ヒト</t>
    </rPh>
    <rPh sb="20" eb="21">
      <t>ニチ</t>
    </rPh>
    <rPh sb="22" eb="24">
      <t>カンサン</t>
    </rPh>
    <rPh sb="25" eb="28">
      <t>ミシヨウ</t>
    </rPh>
    <phoneticPr fontId="33"/>
  </si>
  <si>
    <t>日数累積</t>
    <rPh sb="0" eb="2">
      <t>ニッスウ</t>
    </rPh>
    <rPh sb="2" eb="4">
      <t>ルイセキ</t>
    </rPh>
    <phoneticPr fontId="33"/>
  </si>
  <si>
    <t>日にちのみ控除</t>
    <rPh sb="0" eb="1">
      <t>ヒ</t>
    </rPh>
    <rPh sb="5" eb="7">
      <t>コウジョ</t>
    </rPh>
    <phoneticPr fontId="33"/>
  </si>
  <si>
    <t>0.5抽出用(0.5日を除外した残日数を抽出)</t>
    <rPh sb="3" eb="5">
      <t>チュウシュツ</t>
    </rPh>
    <rPh sb="5" eb="6">
      <t>ヨウ</t>
    </rPh>
    <rPh sb="10" eb="11">
      <t>ニチ</t>
    </rPh>
    <rPh sb="12" eb="14">
      <t>ジョガイ</t>
    </rPh>
    <rPh sb="16" eb="17">
      <t>ザン</t>
    </rPh>
    <rPh sb="17" eb="19">
      <t>ニッスウ</t>
    </rPh>
    <rPh sb="20" eb="22">
      <t>チュウシュツ</t>
    </rPh>
    <phoneticPr fontId="33"/>
  </si>
  <si>
    <t>0.5を抽出</t>
    <rPh sb="4" eb="6">
      <t>チュウシュツ</t>
    </rPh>
    <phoneticPr fontId="33"/>
  </si>
  <si>
    <t>時間累積(日から時間のみを差し引くための前処理)</t>
    <rPh sb="0" eb="2">
      <t>ジカン</t>
    </rPh>
    <rPh sb="2" eb="4">
      <t>ルイセキ</t>
    </rPh>
    <rPh sb="5" eb="6">
      <t>ニチ</t>
    </rPh>
    <rPh sb="8" eb="10">
      <t>ジカン</t>
    </rPh>
    <rPh sb="13" eb="14">
      <t>サ</t>
    </rPh>
    <rPh sb="15" eb="16">
      <t>ヒ</t>
    </rPh>
    <rPh sb="20" eb="21">
      <t>ゼン</t>
    </rPh>
    <rPh sb="21" eb="23">
      <t>ショリ</t>
    </rPh>
    <phoneticPr fontId="33"/>
  </si>
  <si>
    <t>0.5日を除外した日数(整数)から時間年休を控除</t>
    <rPh sb="3" eb="4">
      <t>ニチ</t>
    </rPh>
    <rPh sb="5" eb="7">
      <t>ジョガイ</t>
    </rPh>
    <rPh sb="9" eb="11">
      <t>ニッスウ</t>
    </rPh>
    <rPh sb="12" eb="14">
      <t>セイスウ</t>
    </rPh>
    <rPh sb="17" eb="19">
      <t>ジカン</t>
    </rPh>
    <rPh sb="19" eb="21">
      <t>ネンキュウ</t>
    </rPh>
    <rPh sb="22" eb="24">
      <t>コウジョ</t>
    </rPh>
    <phoneticPr fontId="33"/>
  </si>
  <si>
    <t>残時間を一日(7.75時間)で割った整数部分は残日数になる</t>
    <rPh sb="0" eb="1">
      <t>ザン</t>
    </rPh>
    <rPh sb="1" eb="3">
      <t>ジカン</t>
    </rPh>
    <rPh sb="4" eb="6">
      <t>イチニチ</t>
    </rPh>
    <rPh sb="11" eb="13">
      <t>ジカン</t>
    </rPh>
    <rPh sb="15" eb="16">
      <t>ワ</t>
    </rPh>
    <rPh sb="18" eb="20">
      <t>セイスウ</t>
    </rPh>
    <rPh sb="20" eb="22">
      <t>ブブン</t>
    </rPh>
    <rPh sb="23" eb="24">
      <t>ザン</t>
    </rPh>
    <rPh sb="24" eb="26">
      <t>ニッスウ</t>
    </rPh>
    <phoneticPr fontId="33"/>
  </si>
  <si>
    <t>残日数の抽出</t>
    <rPh sb="0" eb="1">
      <t>ザン</t>
    </rPh>
    <rPh sb="1" eb="3">
      <t>ニッスウ</t>
    </rPh>
    <rPh sb="4" eb="6">
      <t>チュウシュツ</t>
    </rPh>
    <phoneticPr fontId="33"/>
  </si>
  <si>
    <t>日</t>
    <rPh sb="0" eb="1">
      <t>ニチ</t>
    </rPh>
    <phoneticPr fontId="33"/>
  </si>
  <si>
    <t>fun</t>
    <phoneticPr fontId="33"/>
  </si>
  <si>
    <t>時間の有無</t>
    <rPh sb="0" eb="2">
      <t>ジカン</t>
    </rPh>
    <rPh sb="3" eb="5">
      <t>ウム</t>
    </rPh>
    <phoneticPr fontId="33"/>
  </si>
  <si>
    <t>「0.5日」単位で取得するときには，「０．５」日で記載。時間の記載だけだと，時間計算で差し引かれる。</t>
    <rPh sb="4" eb="5">
      <t>ニチ</t>
    </rPh>
    <rPh sb="6" eb="8">
      <t>タンイ</t>
    </rPh>
    <rPh sb="9" eb="11">
      <t>シュトク</t>
    </rPh>
    <rPh sb="23" eb="24">
      <t>ニチ</t>
    </rPh>
    <rPh sb="25" eb="27">
      <t>キサイ</t>
    </rPh>
    <rPh sb="28" eb="30">
      <t>ジカン</t>
    </rPh>
    <rPh sb="31" eb="33">
      <t>キサイ</t>
    </rPh>
    <rPh sb="38" eb="40">
      <t>ジカン</t>
    </rPh>
    <rPh sb="40" eb="42">
      <t>ケイサン</t>
    </rPh>
    <rPh sb="43" eb="44">
      <t>サ</t>
    </rPh>
    <rPh sb="45" eb="46">
      <t>ヒ</t>
    </rPh>
    <phoneticPr fontId="33"/>
  </si>
  <si>
    <t>↓記載の有無を調べる</t>
    <rPh sb="1" eb="3">
      <t>キサイ</t>
    </rPh>
    <rPh sb="4" eb="6">
      <t>ウム</t>
    </rPh>
    <rPh sb="7" eb="8">
      <t>シラ</t>
    </rPh>
    <phoneticPr fontId="33"/>
  </si>
  <si>
    <t>時間をシリアル値に変換</t>
    <rPh sb="0" eb="2">
      <t>ジカン</t>
    </rPh>
    <rPh sb="7" eb="8">
      <t>チ</t>
    </rPh>
    <rPh sb="9" eb="11">
      <t>ヘンカン</t>
    </rPh>
    <phoneticPr fontId="3"/>
  </si>
  <si>
    <t>分をシリアル値に変換</t>
    <rPh sb="0" eb="1">
      <t>フン</t>
    </rPh>
    <rPh sb="6" eb="7">
      <t>チ</t>
    </rPh>
    <rPh sb="8" eb="10">
      <t>ヘンカン</t>
    </rPh>
    <phoneticPr fontId="3"/>
  </si>
  <si>
    <t>時シリアル値+分シリアル値＝時刻のシリアル値</t>
    <rPh sb="0" eb="1">
      <t>トキ</t>
    </rPh>
    <rPh sb="5" eb="6">
      <t>チ</t>
    </rPh>
    <rPh sb="7" eb="8">
      <t>フン</t>
    </rPh>
    <rPh sb="12" eb="13">
      <t>チ</t>
    </rPh>
    <rPh sb="14" eb="16">
      <t>ジコク</t>
    </rPh>
    <rPh sb="21" eb="22">
      <t>チ</t>
    </rPh>
    <phoneticPr fontId="3"/>
  </si>
  <si>
    <t>シリアル値を時刻表示に変換</t>
    <rPh sb="4" eb="5">
      <t>チ</t>
    </rPh>
    <rPh sb="6" eb="8">
      <t>ジコク</t>
    </rPh>
    <rPh sb="8" eb="10">
      <t>ヒョウジ</t>
    </rPh>
    <rPh sb="11" eb="13">
      <t>ヘンカン</t>
    </rPh>
    <phoneticPr fontId="3"/>
  </si>
  <si>
    <t>開始時刻特定</t>
    <rPh sb="0" eb="2">
      <t>カイシ</t>
    </rPh>
    <rPh sb="2" eb="4">
      <t>ジコク</t>
    </rPh>
    <rPh sb="4" eb="6">
      <t>トクテイ</t>
    </rPh>
    <phoneticPr fontId="33"/>
  </si>
  <si>
    <t>差引年休時間</t>
    <rPh sb="0" eb="2">
      <t>サシヒキ</t>
    </rPh>
    <rPh sb="2" eb="4">
      <t>ネンキュウ</t>
    </rPh>
    <rPh sb="4" eb="6">
      <t>ジカン</t>
    </rPh>
    <phoneticPr fontId="33"/>
  </si>
  <si>
    <t>時間取りだし絶対値化</t>
    <rPh sb="0" eb="2">
      <t>ジカン</t>
    </rPh>
    <rPh sb="2" eb="3">
      <t>ト</t>
    </rPh>
    <rPh sb="6" eb="9">
      <t>ゼッタイチ</t>
    </rPh>
    <rPh sb="9" eb="10">
      <t>カ</t>
    </rPh>
    <phoneticPr fontId="33"/>
  </si>
  <si>
    <t>分取り出し</t>
    <rPh sb="0" eb="1">
      <t>フン</t>
    </rPh>
    <rPh sb="1" eb="2">
      <t>ト</t>
    </rPh>
    <rPh sb="3" eb="4">
      <t>ダ</t>
    </rPh>
    <phoneticPr fontId="33"/>
  </si>
  <si>
    <t>休憩時間を挟むかどうか判断</t>
    <rPh sb="0" eb="2">
      <t>キュウケイ</t>
    </rPh>
    <rPh sb="2" eb="4">
      <t>ジカン</t>
    </rPh>
    <rPh sb="5" eb="6">
      <t>ハサ</t>
    </rPh>
    <rPh sb="11" eb="13">
      <t>ハンダン</t>
    </rPh>
    <phoneticPr fontId="33"/>
  </si>
  <si>
    <t>終了時刻特定</t>
    <rPh sb="0" eb="2">
      <t>シュウリョウ</t>
    </rPh>
    <rPh sb="2" eb="4">
      <t>ジコク</t>
    </rPh>
    <rPh sb="4" eb="6">
      <t>トクテイ</t>
    </rPh>
    <phoneticPr fontId="33"/>
  </si>
  <si>
    <t>水色欄は，31時間制計算欄</t>
    <rPh sb="0" eb="2">
      <t>ミズイロ</t>
    </rPh>
    <rPh sb="2" eb="3">
      <t>ラン</t>
    </rPh>
    <rPh sb="7" eb="10">
      <t>ジカンセイ</t>
    </rPh>
    <rPh sb="10" eb="12">
      <t>ケイサン</t>
    </rPh>
    <rPh sb="12" eb="13">
      <t>ラン</t>
    </rPh>
    <phoneticPr fontId="33"/>
  </si>
  <si>
    <t>4日を何回時間に換算したか</t>
    <rPh sb="1" eb="2">
      <t>ニチ</t>
    </rPh>
    <rPh sb="3" eb="5">
      <t>ナンカイ</t>
    </rPh>
    <rPh sb="5" eb="7">
      <t>ジカン</t>
    </rPh>
    <rPh sb="8" eb="10">
      <t>カンサン</t>
    </rPh>
    <phoneticPr fontId="33"/>
  </si>
  <si>
    <t>31時間制の日数正解</t>
    <rPh sb="2" eb="5">
      <t>ジカンセイ</t>
    </rPh>
    <rPh sb="6" eb="8">
      <t>ニッスウ</t>
    </rPh>
    <rPh sb="8" eb="10">
      <t>セイカイ</t>
    </rPh>
    <phoneticPr fontId="33"/>
  </si>
  <si>
    <t>31時間制の残時間正解</t>
    <rPh sb="2" eb="5">
      <t>ジカンセイ</t>
    </rPh>
    <rPh sb="6" eb="7">
      <t>ザン</t>
    </rPh>
    <rPh sb="7" eb="9">
      <t>ジカン</t>
    </rPh>
    <rPh sb="9" eb="11">
      <t>セイカイ</t>
    </rPh>
    <phoneticPr fontId="33"/>
  </si>
  <si>
    <t>7時間1分以上を1日扱いにする時用(8時間にしないようにする時用)；未使用</t>
    <rPh sb="1" eb="3">
      <t>ジカン</t>
    </rPh>
    <rPh sb="4" eb="7">
      <t>プンイジョウ</t>
    </rPh>
    <rPh sb="9" eb="10">
      <t>ニチ</t>
    </rPh>
    <rPh sb="10" eb="11">
      <t>アツカ</t>
    </rPh>
    <rPh sb="15" eb="16">
      <t>ジ</t>
    </rPh>
    <rPh sb="16" eb="17">
      <t>ヨウ</t>
    </rPh>
    <rPh sb="19" eb="21">
      <t>ジカン</t>
    </rPh>
    <rPh sb="30" eb="31">
      <t>トキ</t>
    </rPh>
    <rPh sb="31" eb="32">
      <t>ヨウ</t>
    </rPh>
    <rPh sb="34" eb="37">
      <t>ミシヨウ</t>
    </rPh>
    <phoneticPr fontId="33"/>
  </si>
  <si>
    <t>使い切り判別</t>
    <rPh sb="0" eb="1">
      <t>ツカ</t>
    </rPh>
    <rPh sb="2" eb="3">
      <t>キ</t>
    </rPh>
    <rPh sb="4" eb="6">
      <t>ハンベツ</t>
    </rPh>
    <phoneticPr fontId="33"/>
  </si>
  <si>
    <t>←年間使用日数&amp;時間が表示されるので，これを異動通報等にそのまま記載すれば繰越日数等が計算されます。</t>
    <rPh sb="1" eb="3">
      <t>ネンカン</t>
    </rPh>
    <rPh sb="3" eb="5">
      <t>シヨウ</t>
    </rPh>
    <rPh sb="5" eb="7">
      <t>ニッスウ</t>
    </rPh>
    <rPh sb="8" eb="10">
      <t>ジカン</t>
    </rPh>
    <rPh sb="11" eb="13">
      <t>ヒョウジ</t>
    </rPh>
    <rPh sb="22" eb="24">
      <t>イドウ</t>
    </rPh>
    <rPh sb="24" eb="26">
      <t>ツウホウ</t>
    </rPh>
    <rPh sb="26" eb="27">
      <t>トウ</t>
    </rPh>
    <rPh sb="32" eb="34">
      <t>キサイ</t>
    </rPh>
    <rPh sb="37" eb="39">
      <t>クリコシ</t>
    </rPh>
    <rPh sb="39" eb="41">
      <t>ニッスウ</t>
    </rPh>
    <rPh sb="41" eb="42">
      <t>トウ</t>
    </rPh>
    <rPh sb="43" eb="45">
      <t>ケイサン</t>
    </rPh>
    <phoneticPr fontId="2"/>
  </si>
  <si>
    <t>｢曜日対応」，但し，月曜日の変更にのみ対応。</t>
    <rPh sb="1" eb="3">
      <t>ヨウビ</t>
    </rPh>
    <rPh sb="3" eb="5">
      <t>タイオウ</t>
    </rPh>
    <rPh sb="7" eb="8">
      <t>タダ</t>
    </rPh>
    <rPh sb="10" eb="13">
      <t>ゲツヨウビ</t>
    </rPh>
    <rPh sb="14" eb="16">
      <t>ヘンコウ</t>
    </rPh>
    <rPh sb="19" eb="21">
      <t>タイオウ</t>
    </rPh>
    <phoneticPr fontId="2"/>
  </si>
  <si>
    <t>長期休業中の休憩時間に対応するように修正。&amp;｢曜日対応」を「年休差引確認（時刻記入式，曜日，夏時間対応）」に名称変更。</t>
    <rPh sb="0" eb="2">
      <t>チョウキ</t>
    </rPh>
    <rPh sb="2" eb="5">
      <t>キュウギョウチュウ</t>
    </rPh>
    <rPh sb="6" eb="8">
      <t>キュウケイ</t>
    </rPh>
    <rPh sb="8" eb="10">
      <t>ジカン</t>
    </rPh>
    <rPh sb="11" eb="13">
      <t>タイオウ</t>
    </rPh>
    <rPh sb="18" eb="20">
      <t>シュウセイ</t>
    </rPh>
    <rPh sb="23" eb="25">
      <t>ヨウビ</t>
    </rPh>
    <rPh sb="25" eb="27">
      <t>タイオウ</t>
    </rPh>
    <rPh sb="30" eb="32">
      <t>ネンキュウ</t>
    </rPh>
    <rPh sb="32" eb="34">
      <t>サシヒキ</t>
    </rPh>
    <rPh sb="34" eb="36">
      <t>カクニン</t>
    </rPh>
    <rPh sb="37" eb="39">
      <t>ジコク</t>
    </rPh>
    <rPh sb="39" eb="41">
      <t>キニュウ</t>
    </rPh>
    <rPh sb="41" eb="42">
      <t>シキ</t>
    </rPh>
    <rPh sb="43" eb="45">
      <t>ヨウビ</t>
    </rPh>
    <rPh sb="46" eb="47">
      <t>ナツ</t>
    </rPh>
    <rPh sb="47" eb="49">
      <t>ジカン</t>
    </rPh>
    <rPh sb="49" eb="51">
      <t>タイオウ</t>
    </rPh>
    <rPh sb="54" eb="56">
      <t>メイショウ</t>
    </rPh>
    <rPh sb="56" eb="58">
      <t>ヘンコウ</t>
    </rPh>
    <phoneticPr fontId="2"/>
  </si>
  <si>
    <t>※</t>
    <phoneticPr fontId="2"/>
  </si>
  <si>
    <t>※</t>
    <phoneticPr fontId="2"/>
  </si>
  <si>
    <t>↓</t>
    <phoneticPr fontId="2"/>
  </si>
  <si>
    <t>取得</t>
    <rPh sb="0" eb="2">
      <t>シュトク</t>
    </rPh>
    <phoneticPr fontId="2"/>
  </si>
  <si>
    <t>付与日数</t>
    <rPh sb="0" eb="2">
      <t>フヨ</t>
    </rPh>
    <rPh sb="2" eb="4">
      <t>ニッスウ</t>
    </rPh>
    <phoneticPr fontId="2"/>
  </si>
  <si>
    <t>↓</t>
    <phoneticPr fontId="33"/>
  </si>
  <si>
    <t>日付等の</t>
    <rPh sb="0" eb="2">
      <t>ヒヅケ</t>
    </rPh>
    <rPh sb="2" eb="3">
      <t>トウ</t>
    </rPh>
    <phoneticPr fontId="2"/>
  </si>
  <si>
    <t>メモ欄↓</t>
    <rPh sb="2" eb="3">
      <t>ラン</t>
    </rPh>
    <phoneticPr fontId="2"/>
  </si>
  <si>
    <t>↓表面上</t>
    <rPh sb="1" eb="4">
      <t>ヒョウメンジョウ</t>
    </rPh>
    <phoneticPr fontId="2"/>
  </si>
  <si>
    <t>最後に，残り全ての時間を使い切る場合のみar，as列の時間を取得できる。</t>
    <rPh sb="0" eb="2">
      <t>サイゴ</t>
    </rPh>
    <rPh sb="4" eb="5">
      <t>ノコ</t>
    </rPh>
    <rPh sb="6" eb="7">
      <t>スベ</t>
    </rPh>
    <rPh sb="9" eb="11">
      <t>ジカン</t>
    </rPh>
    <rPh sb="12" eb="13">
      <t>ツカ</t>
    </rPh>
    <rPh sb="14" eb="15">
      <t>キ</t>
    </rPh>
    <rPh sb="16" eb="18">
      <t>バアイ</t>
    </rPh>
    <rPh sb="25" eb="26">
      <t>レツ</t>
    </rPh>
    <rPh sb="27" eb="29">
      <t>ジカン</t>
    </rPh>
    <rPh sb="30" eb="32">
      <t>シュトク</t>
    </rPh>
    <phoneticPr fontId="2"/>
  </si>
  <si>
    <t>※</t>
    <phoneticPr fontId="2"/>
  </si>
  <si>
    <t>｢0.5日｣と時間の両方を記載すると，日数と時間の両方から重複して引かれる。</t>
    <rPh sb="4" eb="5">
      <t>ニチ</t>
    </rPh>
    <rPh sb="7" eb="9">
      <t>ジカン</t>
    </rPh>
    <rPh sb="10" eb="12">
      <t>リョウホウ</t>
    </rPh>
    <rPh sb="13" eb="15">
      <t>キサイ</t>
    </rPh>
    <rPh sb="19" eb="21">
      <t>ニッスウ</t>
    </rPh>
    <rPh sb="22" eb="24">
      <t>ジカン</t>
    </rPh>
    <rPh sb="25" eb="27">
      <t>リョウホウ</t>
    </rPh>
    <rPh sb="29" eb="31">
      <t>チョウフク</t>
    </rPh>
    <rPh sb="33" eb="34">
      <t>ヒ</t>
    </rPh>
    <phoneticPr fontId="2"/>
  </si>
  <si>
    <t>日取得の時は，必ず｢日数」欄のみに記載。</t>
    <rPh sb="0" eb="1">
      <t>ニチ</t>
    </rPh>
    <rPh sb="1" eb="3">
      <t>シュトク</t>
    </rPh>
    <rPh sb="4" eb="5">
      <t>トキ</t>
    </rPh>
    <rPh sb="7" eb="8">
      <t>カナラ</t>
    </rPh>
    <rPh sb="10" eb="11">
      <t>ニチ</t>
    </rPh>
    <rPh sb="11" eb="12">
      <t>スウ</t>
    </rPh>
    <rPh sb="13" eb="14">
      <t>ラン</t>
    </rPh>
    <rPh sb="17" eb="19">
      <t>キサイ</t>
    </rPh>
    <phoneticPr fontId="33"/>
  </si>
  <si>
    <t>○　異動通報に記載する「年休使用日数」を計算するためだけのシート</t>
    <rPh sb="2" eb="4">
      <t>イドウ</t>
    </rPh>
    <rPh sb="4" eb="6">
      <t>ツウホウ</t>
    </rPh>
    <rPh sb="7" eb="9">
      <t>キサイ</t>
    </rPh>
    <rPh sb="12" eb="14">
      <t>ネンキュウ</t>
    </rPh>
    <rPh sb="14" eb="16">
      <t>シヨウ</t>
    </rPh>
    <rPh sb="16" eb="18">
      <t>ニッスウ</t>
    </rPh>
    <rPh sb="20" eb="22">
      <t>ケイサン</t>
    </rPh>
    <phoneticPr fontId="33"/>
  </si>
  <si>
    <t>前年度年休付与日数</t>
    <rPh sb="0" eb="3">
      <t>ゼンネンド</t>
    </rPh>
    <rPh sb="3" eb="5">
      <t>ネンキュウ</t>
    </rPh>
    <rPh sb="5" eb="7">
      <t>フヨ</t>
    </rPh>
    <rPh sb="7" eb="9">
      <t>ニッスウ</t>
    </rPh>
    <phoneticPr fontId="33"/>
  </si>
  <si>
    <t>※黄色の欄のみに記載</t>
    <rPh sb="1" eb="3">
      <t>キイロ</t>
    </rPh>
    <rPh sb="4" eb="5">
      <t>ラン</t>
    </rPh>
    <rPh sb="8" eb="10">
      <t>キサイ</t>
    </rPh>
    <phoneticPr fontId="33"/>
  </si>
  <si>
    <t>年休処理簿の最後に記載されている残日数etc</t>
    <rPh sb="0" eb="2">
      <t>ネンキュウ</t>
    </rPh>
    <rPh sb="2" eb="4">
      <t>ショリ</t>
    </rPh>
    <rPh sb="4" eb="5">
      <t>ボ</t>
    </rPh>
    <rPh sb="6" eb="8">
      <t>サイゴ</t>
    </rPh>
    <rPh sb="9" eb="11">
      <t>キサイ</t>
    </rPh>
    <rPh sb="16" eb="17">
      <t>ザン</t>
    </rPh>
    <rPh sb="17" eb="19">
      <t>ニッスウ</t>
    </rPh>
    <phoneticPr fontId="33"/>
  </si>
  <si>
    <t>↓異動通報に記載する｢年休使用日数」</t>
    <rPh sb="1" eb="3">
      <t>イドウ</t>
    </rPh>
    <rPh sb="3" eb="5">
      <t>ツウホウ</t>
    </rPh>
    <rPh sb="6" eb="8">
      <t>キサイ</t>
    </rPh>
    <rPh sb="11" eb="13">
      <t>ネンキュウ</t>
    </rPh>
    <rPh sb="13" eb="15">
      <t>シヨウ</t>
    </rPh>
    <rPh sb="15" eb="17">
      <t>ニッスウ</t>
    </rPh>
    <phoneticPr fontId="33"/>
  </si>
  <si>
    <t>残時間</t>
    <rPh sb="0" eb="1">
      <t>ザン</t>
    </rPh>
    <rPh sb="1" eb="3">
      <t>ジカン</t>
    </rPh>
    <phoneticPr fontId="33"/>
  </si>
  <si>
    <t>使用日数，時間</t>
    <rPh sb="0" eb="2">
      <t>シヨウ</t>
    </rPh>
    <rPh sb="2" eb="4">
      <t>ニッスウ</t>
    </rPh>
    <rPh sb="5" eb="7">
      <t>ジカン</t>
    </rPh>
    <phoneticPr fontId="33"/>
  </si>
  <si>
    <t>日</t>
    <rPh sb="0" eb="1">
      <t>ヒ</t>
    </rPh>
    <phoneticPr fontId="33"/>
  </si>
  <si>
    <t>｢年休逆算」追加。差引があっているか否かの判別に時により使用可，異動通報の年休使用日数を記載するときにも使用可</t>
    <rPh sb="1" eb="3">
      <t>ネンキュウ</t>
    </rPh>
    <rPh sb="3" eb="5">
      <t>ギャクサン</t>
    </rPh>
    <rPh sb="6" eb="8">
      <t>ツイカ</t>
    </rPh>
    <rPh sb="9" eb="11">
      <t>サシヒキ</t>
    </rPh>
    <rPh sb="18" eb="19">
      <t>イナ</t>
    </rPh>
    <rPh sb="21" eb="23">
      <t>ハンベツ</t>
    </rPh>
    <rPh sb="24" eb="25">
      <t>トキ</t>
    </rPh>
    <rPh sb="28" eb="30">
      <t>シヨウ</t>
    </rPh>
    <rPh sb="30" eb="31">
      <t>カ</t>
    </rPh>
    <rPh sb="32" eb="34">
      <t>イドウ</t>
    </rPh>
    <rPh sb="34" eb="36">
      <t>ツウホウ</t>
    </rPh>
    <rPh sb="37" eb="39">
      <t>ネンキュウ</t>
    </rPh>
    <rPh sb="39" eb="41">
      <t>シヨウ</t>
    </rPh>
    <rPh sb="41" eb="43">
      <t>ニッスウ</t>
    </rPh>
    <rPh sb="44" eb="46">
      <t>キサイ</t>
    </rPh>
    <rPh sb="52" eb="55">
      <t>シヨウカ</t>
    </rPh>
    <phoneticPr fontId="2"/>
  </si>
  <si>
    <t>｢年休逆算」の31時間表示を削除</t>
    <rPh sb="1" eb="3">
      <t>ネンキュウ</t>
    </rPh>
    <rPh sb="3" eb="5">
      <t>ギャクサン</t>
    </rPh>
    <rPh sb="9" eb="11">
      <t>ジカン</t>
    </rPh>
    <rPh sb="11" eb="13">
      <t>ヒョウジ</t>
    </rPh>
    <rPh sb="14" eb="16">
      <t>サクジョ</t>
    </rPh>
    <phoneticPr fontId="2"/>
  </si>
  <si>
    <t>↓さわらないで！</t>
    <phoneticPr fontId="33"/>
  </si>
  <si>
    <t>残時間検索用</t>
    <rPh sb="0" eb="1">
      <t>ザン</t>
    </rPh>
    <rPh sb="1" eb="3">
      <t>ジカン</t>
    </rPh>
    <rPh sb="3" eb="6">
      <t>ケンサクヨウ</t>
    </rPh>
    <phoneticPr fontId="33"/>
  </si>
  <si>
    <t>見やすくするためだけ用</t>
    <rPh sb="0" eb="1">
      <t>ミ</t>
    </rPh>
    <rPh sb="10" eb="11">
      <t>ヨウ</t>
    </rPh>
    <phoneticPr fontId="33"/>
  </si>
  <si>
    <t>表記用使用時間</t>
    <rPh sb="0" eb="2">
      <t>ヒョウキ</t>
    </rPh>
    <rPh sb="2" eb="3">
      <t>ヨウ</t>
    </rPh>
    <rPh sb="3" eb="5">
      <t>シヨウ</t>
    </rPh>
    <rPh sb="5" eb="7">
      <t>ジカン</t>
    </rPh>
    <phoneticPr fontId="33"/>
  </si>
  <si>
    <t>日数調整</t>
    <rPh sb="0" eb="2">
      <t>ニッスウ</t>
    </rPh>
    <rPh sb="2" eb="4">
      <t>チョウセイ</t>
    </rPh>
    <phoneticPr fontId="33"/>
  </si>
  <si>
    <t>1日ずつ時間に換算して残日数を計算していた場合</t>
    <rPh sb="1" eb="2">
      <t>ニチ</t>
    </rPh>
    <rPh sb="4" eb="6">
      <t>ジカン</t>
    </rPh>
    <rPh sb="7" eb="9">
      <t>カンサン</t>
    </rPh>
    <rPh sb="11" eb="12">
      <t>ザン</t>
    </rPh>
    <rPh sb="12" eb="14">
      <t>ニッスウ</t>
    </rPh>
    <rPh sb="15" eb="17">
      <t>ケイサン</t>
    </rPh>
    <rPh sb="21" eb="23">
      <t>バアイ</t>
    </rPh>
    <phoneticPr fontId="33"/>
  </si>
  <si>
    <t>4日を31時間で換算して残日数を計算していた場合</t>
    <rPh sb="1" eb="2">
      <t>ニチ</t>
    </rPh>
    <rPh sb="5" eb="7">
      <t>ジカン</t>
    </rPh>
    <rPh sb="8" eb="10">
      <t>カンサン</t>
    </rPh>
    <rPh sb="12" eb="13">
      <t>ザン</t>
    </rPh>
    <rPh sb="13" eb="15">
      <t>ニッスウ</t>
    </rPh>
    <rPh sb="16" eb="18">
      <t>ケイサン</t>
    </rPh>
    <rPh sb="22" eb="24">
      <t>バアイ</t>
    </rPh>
    <phoneticPr fontId="33"/>
  </si>
  <si>
    <t>残時間</t>
    <rPh sb="0" eb="1">
      <t>ザン</t>
    </rPh>
    <rPh sb="1" eb="3">
      <t>ジカン</t>
    </rPh>
    <phoneticPr fontId="33"/>
  </si>
  <si>
    <t>○</t>
    <phoneticPr fontId="33"/>
  </si>
  <si>
    <t>｢年休逆算」31時間差引にも対応</t>
    <rPh sb="1" eb="3">
      <t>ネンキュウ</t>
    </rPh>
    <rPh sb="3" eb="5">
      <t>ギャクサン</t>
    </rPh>
    <rPh sb="8" eb="10">
      <t>ジカン</t>
    </rPh>
    <rPh sb="10" eb="12">
      <t>サシヒキ</t>
    </rPh>
    <rPh sb="14" eb="16">
      <t>タイオウ</t>
    </rPh>
    <phoneticPr fontId="2"/>
  </si>
  <si>
    <t>※１日ずつの計算の方が，繰越計算が楽です。</t>
    <rPh sb="2" eb="3">
      <t>ニチ</t>
    </rPh>
    <rPh sb="6" eb="8">
      <t>ケイサン</t>
    </rPh>
    <rPh sb="9" eb="10">
      <t>ホウ</t>
    </rPh>
    <rPh sb="12" eb="14">
      <t>クリコシ</t>
    </rPh>
    <rPh sb="14" eb="16">
      <t>ケイサン</t>
    </rPh>
    <rPh sb="17" eb="18">
      <t>ラク</t>
    </rPh>
    <phoneticPr fontId="2"/>
  </si>
  <si>
    <t>制作開始</t>
    <rPh sb="0" eb="2">
      <t>セイサク</t>
    </rPh>
    <rPh sb="2" eb="4">
      <t>カイシ</t>
    </rPh>
    <phoneticPr fontId="2"/>
  </si>
  <si>
    <t>※｢曜日等選択｣欄は，曜日等で変更の無い場合は，選択しなくて良い。</t>
    <rPh sb="2" eb="4">
      <t>ヨウビ</t>
    </rPh>
    <rPh sb="4" eb="5">
      <t>トウ</t>
    </rPh>
    <rPh sb="5" eb="7">
      <t>センタク</t>
    </rPh>
    <rPh sb="8" eb="9">
      <t>ラン</t>
    </rPh>
    <rPh sb="11" eb="13">
      <t>ヨウビ</t>
    </rPh>
    <rPh sb="13" eb="14">
      <t>トウ</t>
    </rPh>
    <rPh sb="15" eb="17">
      <t>ヘンコウ</t>
    </rPh>
    <rPh sb="18" eb="19">
      <t>ナ</t>
    </rPh>
    <rPh sb="20" eb="22">
      <t>バアイ</t>
    </rPh>
    <rPh sb="24" eb="26">
      <t>センタク</t>
    </rPh>
    <rPh sb="30" eb="31">
      <t>ヨ</t>
    </rPh>
    <phoneticPr fontId="2"/>
  </si>
  <si>
    <t>※｢曜日等選択｣欄は，休憩時間に変更のある長期休業中のみでＯＫ</t>
    <rPh sb="2" eb="4">
      <t>ヨウビ</t>
    </rPh>
    <rPh sb="4" eb="5">
      <t>トウ</t>
    </rPh>
    <rPh sb="5" eb="7">
      <t>センタク</t>
    </rPh>
    <rPh sb="8" eb="9">
      <t>ラン</t>
    </rPh>
    <rPh sb="11" eb="13">
      <t>キュウケイ</t>
    </rPh>
    <rPh sb="13" eb="15">
      <t>ジカン</t>
    </rPh>
    <rPh sb="16" eb="18">
      <t>ヘンコウ</t>
    </rPh>
    <rPh sb="21" eb="23">
      <t>チョウキ</t>
    </rPh>
    <rPh sb="23" eb="26">
      <t>キュウギョウチュウ</t>
    </rPh>
    <phoneticPr fontId="2"/>
  </si>
  <si>
    <t>↓日単位の時は，時間記載不可</t>
    <rPh sb="1" eb="2">
      <t>ニチ</t>
    </rPh>
    <rPh sb="2" eb="4">
      <t>タンイ</t>
    </rPh>
    <rPh sb="5" eb="6">
      <t>トキ</t>
    </rPh>
    <rPh sb="8" eb="10">
      <t>ジカン</t>
    </rPh>
    <rPh sb="10" eb="12">
      <t>キサイ</t>
    </rPh>
    <rPh sb="12" eb="14">
      <t>フカ</t>
    </rPh>
    <phoneticPr fontId="2"/>
  </si>
  <si>
    <t>長期休業</t>
    <rPh sb="0" eb="2">
      <t>チョウキ</t>
    </rPh>
    <rPh sb="2" eb="4">
      <t>キュウギョウ</t>
    </rPh>
    <phoneticPr fontId="2"/>
  </si>
  <si>
    <t>｢長期休業」の単語を変更したい場合は，「ｃ１６」セルの文字を書き換えれば，その他の式も全て変更されます。（但し，must通年使用)</t>
    <rPh sb="1" eb="3">
      <t>チョウキ</t>
    </rPh>
    <rPh sb="3" eb="5">
      <t>キュウギョウ</t>
    </rPh>
    <rPh sb="7" eb="9">
      <t>タンゴ</t>
    </rPh>
    <rPh sb="10" eb="12">
      <t>ヘンコウ</t>
    </rPh>
    <rPh sb="15" eb="17">
      <t>バアイ</t>
    </rPh>
    <rPh sb="27" eb="29">
      <t>モジ</t>
    </rPh>
    <rPh sb="30" eb="31">
      <t>カ</t>
    </rPh>
    <rPh sb="32" eb="33">
      <t>カ</t>
    </rPh>
    <rPh sb="39" eb="40">
      <t>タ</t>
    </rPh>
    <rPh sb="41" eb="42">
      <t>シキ</t>
    </rPh>
    <rPh sb="43" eb="44">
      <t>スベ</t>
    </rPh>
    <rPh sb="45" eb="47">
      <t>ヘンコウ</t>
    </rPh>
    <rPh sb="53" eb="54">
      <t>タダ</t>
    </rPh>
    <rPh sb="60" eb="62">
      <t>ツウネン</t>
    </rPh>
    <rPh sb="62" eb="64">
      <t>シヨウ</t>
    </rPh>
    <phoneticPr fontId="2"/>
  </si>
  <si>
    <t>休憩時間が変更になる曜日を変更する場合は，「年休差引確認（時刻記入式，曜日，夏時間対応）」シートの「ｃ９」セルの曜日を書き換えればｏｋ。（シートの保護を解除してから）</t>
    <rPh sb="0" eb="2">
      <t>キュウケイ</t>
    </rPh>
    <rPh sb="2" eb="4">
      <t>ジカン</t>
    </rPh>
    <rPh sb="5" eb="7">
      <t>ヘンコウ</t>
    </rPh>
    <rPh sb="10" eb="12">
      <t>ヨウビ</t>
    </rPh>
    <rPh sb="13" eb="15">
      <t>ヘンコウ</t>
    </rPh>
    <rPh sb="17" eb="19">
      <t>バアイ</t>
    </rPh>
    <rPh sb="22" eb="24">
      <t>ネンキュウ</t>
    </rPh>
    <rPh sb="24" eb="26">
      <t>サシヒキ</t>
    </rPh>
    <rPh sb="26" eb="28">
      <t>カクニン</t>
    </rPh>
    <rPh sb="29" eb="31">
      <t>ジコク</t>
    </rPh>
    <rPh sb="31" eb="33">
      <t>キニュウ</t>
    </rPh>
    <rPh sb="33" eb="34">
      <t>シキ</t>
    </rPh>
    <rPh sb="35" eb="37">
      <t>ヨウビ</t>
    </rPh>
    <rPh sb="38" eb="39">
      <t>ナツ</t>
    </rPh>
    <rPh sb="39" eb="41">
      <t>ジカン</t>
    </rPh>
    <rPh sb="41" eb="43">
      <t>タイオウ</t>
    </rPh>
    <rPh sb="56" eb="58">
      <t>ヨウビ</t>
    </rPh>
    <rPh sb="59" eb="60">
      <t>カ</t>
    </rPh>
    <rPh sb="61" eb="62">
      <t>カ</t>
    </rPh>
    <rPh sb="73" eb="75">
      <t>ホゴ</t>
    </rPh>
    <rPh sb="76" eb="78">
      <t>カイジョ</t>
    </rPh>
    <phoneticPr fontId="2"/>
  </si>
  <si>
    <t>tyokotyokotuika</t>
    <phoneticPr fontId="2"/>
  </si>
  <si>
    <t>Ｂ</t>
    <phoneticPr fontId="33"/>
  </si>
  <si>
    <t>Ａ</t>
    <phoneticPr fontId="33"/>
  </si>
  <si>
    <t>Ｃ</t>
    <phoneticPr fontId="2"/>
  </si>
  <si>
    <t>※通常日（Ａ校時）は，｢曜日等選択｣欄は，選択してもしなくてもｏｋ</t>
    <rPh sb="1" eb="4">
      <t>ツウジョウビ</t>
    </rPh>
    <rPh sb="6" eb="7">
      <t>コウ</t>
    </rPh>
    <rPh sb="7" eb="8">
      <t>トキ</t>
    </rPh>
    <rPh sb="12" eb="14">
      <t>ヨウビ</t>
    </rPh>
    <rPh sb="14" eb="15">
      <t>トウ</t>
    </rPh>
    <rPh sb="15" eb="17">
      <t>センタク</t>
    </rPh>
    <rPh sb="18" eb="19">
      <t>ラン</t>
    </rPh>
    <rPh sb="21" eb="23">
      <t>センタク</t>
    </rPh>
    <phoneticPr fontId="2"/>
  </si>
  <si>
    <t>校時の選択を４つに増やした。（A,B,C校時＋長期休業）</t>
    <rPh sb="0" eb="2">
      <t>コウジ</t>
    </rPh>
    <rPh sb="3" eb="5">
      <t>センタク</t>
    </rPh>
    <rPh sb="9" eb="10">
      <t>フ</t>
    </rPh>
    <rPh sb="20" eb="21">
      <t>コウ</t>
    </rPh>
    <rPh sb="21" eb="22">
      <t>トキ</t>
    </rPh>
    <rPh sb="23" eb="25">
      <t>チョウキ</t>
    </rPh>
    <rPh sb="25" eb="27">
      <t>キュウギョウ</t>
    </rPh>
    <phoneticPr fontId="2"/>
  </si>
  <si>
    <t>このシートは，休憩時間等が間に入っても，絶対に時間計算を間違わない人だけが使える。</t>
    <rPh sb="7" eb="9">
      <t>キュウケイ</t>
    </rPh>
    <rPh sb="9" eb="11">
      <t>ジカン</t>
    </rPh>
    <rPh sb="11" eb="12">
      <t>ナド</t>
    </rPh>
    <rPh sb="13" eb="14">
      <t>アイダ</t>
    </rPh>
    <rPh sb="15" eb="16">
      <t>ハイ</t>
    </rPh>
    <rPh sb="20" eb="22">
      <t>ゼッタイ</t>
    </rPh>
    <rPh sb="23" eb="25">
      <t>ジカン</t>
    </rPh>
    <rPh sb="25" eb="27">
      <t>ケイサン</t>
    </rPh>
    <rPh sb="28" eb="30">
      <t>マチガ</t>
    </rPh>
    <rPh sb="33" eb="34">
      <t>ヒト</t>
    </rPh>
    <rPh sb="37" eb="38">
      <t>ツカ</t>
    </rPh>
    <phoneticPr fontId="2"/>
  </si>
  <si>
    <t>使い切り判別</t>
    <rPh sb="0" eb="1">
      <t>ツカ</t>
    </rPh>
    <rPh sb="2" eb="3">
      <t>キ</t>
    </rPh>
    <rPh sb="4" eb="6">
      <t>ハンベツ</t>
    </rPh>
    <phoneticPr fontId="2"/>
  </si>
  <si>
    <t>7時間1分以上を1日扱いにする時用(8時間にしないようにする時用)；未使用</t>
    <rPh sb="1" eb="3">
      <t>ジカン</t>
    </rPh>
    <rPh sb="4" eb="7">
      <t>プンイジョウ</t>
    </rPh>
    <rPh sb="9" eb="10">
      <t>ニチ</t>
    </rPh>
    <rPh sb="10" eb="11">
      <t>アツカ</t>
    </rPh>
    <rPh sb="15" eb="16">
      <t>ジ</t>
    </rPh>
    <rPh sb="16" eb="17">
      <t>ヨウ</t>
    </rPh>
    <rPh sb="19" eb="21">
      <t>ジカン</t>
    </rPh>
    <rPh sb="30" eb="31">
      <t>トキ</t>
    </rPh>
    <rPh sb="31" eb="32">
      <t>ヨウ</t>
    </rPh>
    <rPh sb="34" eb="37">
      <t>ミシヨウ</t>
    </rPh>
    <phoneticPr fontId="2"/>
  </si>
  <si>
    <t>残日数欄にたとえ「0.5」日でもﾏｲﾅｽ表示が出たら年休取得はできません。</t>
    <rPh sb="0" eb="1">
      <t>ザン</t>
    </rPh>
    <rPh sb="1" eb="3">
      <t>ニッスウ</t>
    </rPh>
    <rPh sb="3" eb="4">
      <t>ラン</t>
    </rPh>
    <rPh sb="13" eb="14">
      <t>ニチ</t>
    </rPh>
    <rPh sb="20" eb="22">
      <t>ヒョウジ</t>
    </rPh>
    <rPh sb="23" eb="24">
      <t>デ</t>
    </rPh>
    <rPh sb="26" eb="28">
      <t>ネンキュウ</t>
    </rPh>
    <rPh sb="28" eb="30">
      <t>シュトク</t>
    </rPh>
    <phoneticPr fontId="2"/>
  </si>
  <si>
    <t>※</t>
    <phoneticPr fontId="2"/>
  </si>
  <si>
    <t>分</t>
    <rPh sb="0" eb="1">
      <t>フン</t>
    </rPh>
    <phoneticPr fontId="2"/>
  </si>
  <si>
    <t>時間</t>
    <rPh sb="0" eb="2">
      <t>ジカン</t>
    </rPh>
    <phoneticPr fontId="2"/>
  </si>
  <si>
    <t>日</t>
    <rPh sb="0" eb="1">
      <t>ニチ</t>
    </rPh>
    <phoneticPr fontId="2"/>
  </si>
  <si>
    <t>fun</t>
    <phoneticPr fontId="2"/>
  </si>
  <si>
    <t>残日数の抽出(これに0.5日を抽出したｍ列を足せば，日数部分の残日数完成）</t>
    <rPh sb="0" eb="1">
      <t>ザン</t>
    </rPh>
    <rPh sb="1" eb="3">
      <t>ニッスウ</t>
    </rPh>
    <rPh sb="4" eb="6">
      <t>チュウシュツ</t>
    </rPh>
    <rPh sb="13" eb="14">
      <t>ニチ</t>
    </rPh>
    <rPh sb="15" eb="17">
      <t>チュウシュツ</t>
    </rPh>
    <rPh sb="20" eb="21">
      <t>レツ</t>
    </rPh>
    <rPh sb="22" eb="23">
      <t>タ</t>
    </rPh>
    <rPh sb="26" eb="28">
      <t>ニッスウ</t>
    </rPh>
    <rPh sb="28" eb="30">
      <t>ブブン</t>
    </rPh>
    <rPh sb="31" eb="32">
      <t>ザン</t>
    </rPh>
    <rPh sb="32" eb="34">
      <t>ニッスウ</t>
    </rPh>
    <rPh sb="34" eb="36">
      <t>カンセイ</t>
    </rPh>
    <phoneticPr fontId="2"/>
  </si>
  <si>
    <t>残時間を一日(7.75時間)で割った整数部分は必ず残日数になる</t>
    <rPh sb="0" eb="1">
      <t>ザン</t>
    </rPh>
    <rPh sb="1" eb="3">
      <t>ジカン</t>
    </rPh>
    <rPh sb="4" eb="6">
      <t>イチニチ</t>
    </rPh>
    <rPh sb="11" eb="13">
      <t>ジカン</t>
    </rPh>
    <rPh sb="15" eb="16">
      <t>ワ</t>
    </rPh>
    <rPh sb="18" eb="20">
      <t>セイスウ</t>
    </rPh>
    <rPh sb="20" eb="22">
      <t>ブブン</t>
    </rPh>
    <rPh sb="23" eb="24">
      <t>カナラ</t>
    </rPh>
    <rPh sb="25" eb="26">
      <t>ザン</t>
    </rPh>
    <rPh sb="26" eb="28">
      <t>ニッスウ</t>
    </rPh>
    <phoneticPr fontId="2"/>
  </si>
  <si>
    <t>0.5日を除外した日数(整数)から時間年休を控除</t>
    <rPh sb="3" eb="4">
      <t>ニチ</t>
    </rPh>
    <rPh sb="5" eb="7">
      <t>ジョガイ</t>
    </rPh>
    <rPh sb="9" eb="11">
      <t>ニッスウ</t>
    </rPh>
    <rPh sb="12" eb="14">
      <t>セイスウ</t>
    </rPh>
    <rPh sb="17" eb="19">
      <t>ジカン</t>
    </rPh>
    <rPh sb="19" eb="21">
      <t>ネンキュウ</t>
    </rPh>
    <rPh sb="22" eb="24">
      <t>コウジョ</t>
    </rPh>
    <phoneticPr fontId="2"/>
  </si>
  <si>
    <t>時間累積(日から時間のみを差し引くための前処理)</t>
    <rPh sb="0" eb="2">
      <t>ジカン</t>
    </rPh>
    <rPh sb="2" eb="4">
      <t>ルイセキ</t>
    </rPh>
    <rPh sb="5" eb="6">
      <t>ニチ</t>
    </rPh>
    <rPh sb="8" eb="10">
      <t>ジカン</t>
    </rPh>
    <rPh sb="13" eb="14">
      <t>サ</t>
    </rPh>
    <rPh sb="15" eb="16">
      <t>ヒ</t>
    </rPh>
    <rPh sb="20" eb="21">
      <t>ゼン</t>
    </rPh>
    <rPh sb="21" eb="23">
      <t>ショリ</t>
    </rPh>
    <phoneticPr fontId="2"/>
  </si>
  <si>
    <t>0.5を抽出</t>
    <rPh sb="4" eb="6">
      <t>チュウシュツ</t>
    </rPh>
    <phoneticPr fontId="2"/>
  </si>
  <si>
    <t>0.5抽出用(0.5日を除外した残日数を抽出)</t>
    <rPh sb="3" eb="5">
      <t>チュウシュツ</t>
    </rPh>
    <rPh sb="5" eb="6">
      <t>ヨウ</t>
    </rPh>
    <rPh sb="10" eb="11">
      <t>ニチ</t>
    </rPh>
    <rPh sb="12" eb="14">
      <t>ジョガイ</t>
    </rPh>
    <rPh sb="16" eb="17">
      <t>ザン</t>
    </rPh>
    <rPh sb="17" eb="19">
      <t>ニッスウ</t>
    </rPh>
    <rPh sb="20" eb="22">
      <t>チュウシュツ</t>
    </rPh>
    <phoneticPr fontId="2"/>
  </si>
  <si>
    <t>日にちのみ控除</t>
    <rPh sb="0" eb="1">
      <t>ヒ</t>
    </rPh>
    <rPh sb="5" eb="7">
      <t>コウジョ</t>
    </rPh>
    <phoneticPr fontId="2"/>
  </si>
  <si>
    <t>日数累積</t>
    <rPh sb="0" eb="2">
      <t>ニッスウ</t>
    </rPh>
    <rPh sb="2" eb="4">
      <t>ルイセキ</t>
    </rPh>
    <phoneticPr fontId="2"/>
  </si>
  <si>
    <t>1日を7時間45分で記載してしまった人を日に換算(未使用）</t>
    <rPh sb="1" eb="2">
      <t>ニチ</t>
    </rPh>
    <rPh sb="4" eb="6">
      <t>ジカン</t>
    </rPh>
    <rPh sb="8" eb="9">
      <t>フン</t>
    </rPh>
    <rPh sb="10" eb="12">
      <t>キサイ</t>
    </rPh>
    <rPh sb="18" eb="19">
      <t>ヒト</t>
    </rPh>
    <rPh sb="20" eb="21">
      <t>ニチ</t>
    </rPh>
    <rPh sb="22" eb="24">
      <t>カンサン</t>
    </rPh>
    <rPh sb="25" eb="28">
      <t>ミシヨウ</t>
    </rPh>
    <phoneticPr fontId="2"/>
  </si>
  <si>
    <t>時間＆分の計(分切り上げ)</t>
    <rPh sb="0" eb="2">
      <t>ジカン</t>
    </rPh>
    <rPh sb="3" eb="4">
      <t>フン</t>
    </rPh>
    <rPh sb="5" eb="6">
      <t>ケイ</t>
    </rPh>
    <rPh sb="7" eb="8">
      <t>フン</t>
    </rPh>
    <rPh sb="8" eb="9">
      <t>キ</t>
    </rPh>
    <rPh sb="10" eb="11">
      <t>ア</t>
    </rPh>
    <phoneticPr fontId="2"/>
  </si>
  <si>
    <t>分を時間に切り上げ</t>
    <rPh sb="0" eb="1">
      <t>フン</t>
    </rPh>
    <rPh sb="2" eb="4">
      <t>ジカン</t>
    </rPh>
    <rPh sb="5" eb="6">
      <t>キ</t>
    </rPh>
    <rPh sb="7" eb="8">
      <t>ア</t>
    </rPh>
    <phoneticPr fontId="2"/>
  </si>
  <si>
    <t>↓付与日数</t>
    <rPh sb="1" eb="3">
      <t>フヨ</t>
    </rPh>
    <rPh sb="3" eb="5">
      <t>ニッスウ</t>
    </rPh>
    <phoneticPr fontId="2"/>
  </si>
  <si>
    <t>黄色の欄に記載。カーソルが入るところはいくらdeleteしてもｏｋ</t>
    <rPh sb="0" eb="2">
      <t>キイロ</t>
    </rPh>
    <rPh sb="3" eb="4">
      <t>ラン</t>
    </rPh>
    <rPh sb="5" eb="7">
      <t>キサイ</t>
    </rPh>
    <rPh sb="13" eb="14">
      <t>ハイ</t>
    </rPh>
    <phoneticPr fontId="2"/>
  </si>
  <si>
    <t>※</t>
    <phoneticPr fontId="2"/>
  </si>
  <si>
    <t>残日数</t>
    <rPh sb="0" eb="1">
      <t>ザン</t>
    </rPh>
    <rPh sb="1" eb="3">
      <t>ニッスウ</t>
    </rPh>
    <phoneticPr fontId="2"/>
  </si>
  <si>
    <t>年休取得日数・時間</t>
    <rPh sb="0" eb="2">
      <t>ネンキュウ</t>
    </rPh>
    <rPh sb="2" eb="4">
      <t>シュトク</t>
    </rPh>
    <rPh sb="4" eb="6">
      <t>ニッスウ</t>
    </rPh>
    <rPh sb="7" eb="9">
      <t>ジカン</t>
    </rPh>
    <phoneticPr fontId="2"/>
  </si>
  <si>
    <t>年休</t>
    <rPh sb="0" eb="2">
      <t>ネンキュウ</t>
    </rPh>
    <phoneticPr fontId="2"/>
  </si>
  <si>
    <t>1日or0.5日取得の時は，必ず「日」欄に記載。</t>
    <rPh sb="1" eb="2">
      <t>ニチ</t>
    </rPh>
    <rPh sb="7" eb="8">
      <t>ニチ</t>
    </rPh>
    <rPh sb="8" eb="10">
      <t>シュトク</t>
    </rPh>
    <rPh sb="11" eb="12">
      <t>トキ</t>
    </rPh>
    <rPh sb="14" eb="15">
      <t>カナラ</t>
    </rPh>
    <rPh sb="17" eb="18">
      <t>ニチ</t>
    </rPh>
    <rPh sb="19" eb="20">
      <t>ラン</t>
    </rPh>
    <rPh sb="21" eb="23">
      <t>キサイ</t>
    </rPh>
    <phoneticPr fontId="2"/>
  </si>
  <si>
    <t>4日を31時間で換算する場合の残日数</t>
    <rPh sb="1" eb="2">
      <t>ニチ</t>
    </rPh>
    <rPh sb="5" eb="7">
      <t>ジカン</t>
    </rPh>
    <rPh sb="8" eb="10">
      <t>カンサン</t>
    </rPh>
    <rPh sb="12" eb="14">
      <t>バアイ</t>
    </rPh>
    <rPh sb="15" eb="16">
      <t>ザン</t>
    </rPh>
    <rPh sb="16" eb="18">
      <t>ニッスウ</t>
    </rPh>
    <phoneticPr fontId="2"/>
  </si>
  <si>
    <t>1日ずつ時間に換算する場合の残日数</t>
    <rPh sb="1" eb="2">
      <t>ニチ</t>
    </rPh>
    <rPh sb="4" eb="6">
      <t>ジカン</t>
    </rPh>
    <rPh sb="7" eb="9">
      <t>カンサン</t>
    </rPh>
    <rPh sb="11" eb="13">
      <t>バアイ</t>
    </rPh>
    <rPh sb="14" eb="15">
      <t>ザン</t>
    </rPh>
    <rPh sb="15" eb="17">
      <t>ニッスウ</t>
    </rPh>
    <phoneticPr fontId="2"/>
  </si>
  <si>
    <t>年休処理簿確認用計算シート</t>
    <rPh sb="0" eb="2">
      <t>ネンキュウ</t>
    </rPh>
    <rPh sb="2" eb="4">
      <t>ショリ</t>
    </rPh>
    <rPh sb="4" eb="5">
      <t>ボ</t>
    </rPh>
    <rPh sb="5" eb="7">
      <t>カクニン</t>
    </rPh>
    <rPh sb="7" eb="8">
      <t>ヨウ</t>
    </rPh>
    <rPh sb="8" eb="10">
      <t>ケイサン</t>
    </rPh>
    <phoneticPr fontId="2"/>
  </si>
  <si>
    <t>※Ａ校時，Ｂ校時等の呼称変更時は，ｃ１０，ｃ１１，ｃ１２，ｃ１７のセルを書き換える。( Ａ校時（通常校時）は，C11セル限定）</t>
    <rPh sb="2" eb="4">
      <t>コウジ</t>
    </rPh>
    <rPh sb="6" eb="8">
      <t>コウジ</t>
    </rPh>
    <rPh sb="8" eb="9">
      <t>トウ</t>
    </rPh>
    <rPh sb="10" eb="12">
      <t>コショウ</t>
    </rPh>
    <rPh sb="12" eb="14">
      <t>ヘンコウ</t>
    </rPh>
    <rPh sb="14" eb="15">
      <t>トキ</t>
    </rPh>
    <rPh sb="36" eb="37">
      <t>カ</t>
    </rPh>
    <rPh sb="38" eb="39">
      <t>カ</t>
    </rPh>
    <rPh sb="45" eb="47">
      <t>コウジ</t>
    </rPh>
    <rPh sb="48" eb="50">
      <t>ツウジョウ</t>
    </rPh>
    <rPh sb="50" eb="52">
      <t>コウジ</t>
    </rPh>
    <rPh sb="60" eb="62">
      <t>ゲンテイ</t>
    </rPh>
    <phoneticPr fontId="2"/>
  </si>
  <si>
    <t>※何も選択しない場合は，｢Ａ校時｣欄の時間で計算される。　　　　（通常＝G５～AB５ｾﾙ）</t>
    <rPh sb="1" eb="2">
      <t>ナニ</t>
    </rPh>
    <rPh sb="3" eb="5">
      <t>センタク</t>
    </rPh>
    <rPh sb="8" eb="10">
      <t>バアイ</t>
    </rPh>
    <rPh sb="14" eb="15">
      <t>コウ</t>
    </rPh>
    <rPh sb="15" eb="16">
      <t>トキ</t>
    </rPh>
    <rPh sb="17" eb="18">
      <t>ラン</t>
    </rPh>
    <rPh sb="19" eb="21">
      <t>ジカン</t>
    </rPh>
    <rPh sb="22" eb="24">
      <t>ケイサン</t>
    </rPh>
    <rPh sb="33" eb="35">
      <t>ツウジョウ</t>
    </rPh>
    <phoneticPr fontId="2"/>
  </si>
  <si>
    <t>←曜日等による変更が無い場合は，｢Ａ校時｣の休憩時間を記載してください。</t>
    <rPh sb="1" eb="3">
      <t>ヨウビ</t>
    </rPh>
    <rPh sb="3" eb="4">
      <t>ナド</t>
    </rPh>
    <rPh sb="7" eb="9">
      <t>ヘンコウ</t>
    </rPh>
    <rPh sb="10" eb="11">
      <t>ナ</t>
    </rPh>
    <rPh sb="12" eb="14">
      <t>バアイ</t>
    </rPh>
    <rPh sb="18" eb="19">
      <t>コウ</t>
    </rPh>
    <rPh sb="19" eb="20">
      <t>トキ</t>
    </rPh>
    <rPh sb="22" eb="24">
      <t>キュウケイ</t>
    </rPh>
    <rPh sb="24" eb="26">
      <t>ジカン</t>
    </rPh>
    <rPh sb="27" eb="29">
      <t>キサイ</t>
    </rPh>
    <phoneticPr fontId="2"/>
  </si>
  <si>
    <t>←　　〃　　　　　　　〃</t>
    <phoneticPr fontId="2"/>
  </si>
  <si>
    <t>「時間記入式」を削除したけど，再掲載</t>
    <rPh sb="1" eb="3">
      <t>ジカン</t>
    </rPh>
    <rPh sb="3" eb="5">
      <t>キニュウ</t>
    </rPh>
    <rPh sb="5" eb="6">
      <t>シキ</t>
    </rPh>
    <rPh sb="8" eb="10">
      <t>サクジョ</t>
    </rPh>
    <rPh sb="15" eb="16">
      <t>サイ</t>
    </rPh>
    <rPh sb="16" eb="18">
      <t>ケイサイ</t>
    </rPh>
    <phoneticPr fontId="2"/>
  </si>
  <si>
    <t>A校時は選択不要
↓校時等選択</t>
    <rPh sb="1" eb="3">
      <t>コウジ</t>
    </rPh>
    <rPh sb="4" eb="6">
      <t>センタク</t>
    </rPh>
    <rPh sb="6" eb="8">
      <t>フヨウ</t>
    </rPh>
    <rPh sb="10" eb="12">
      <t>コウジ</t>
    </rPh>
    <rPh sb="12" eb="13">
      <t>ナド</t>
    </rPh>
    <rPh sb="13" eb="15">
      <t>センタク</t>
    </rPh>
    <phoneticPr fontId="33"/>
  </si>
  <si>
    <t>←不要の場合は，削除ｏｋ→</t>
    <rPh sb="1" eb="3">
      <t>フヨウ</t>
    </rPh>
    <rPh sb="4" eb="6">
      <t>バアイ</t>
    </rPh>
    <rPh sb="8" eb="10">
      <t>サクジョ</t>
    </rPh>
    <phoneticPr fontId="2"/>
  </si>
  <si>
    <t>4日を31時間で換算する欄が不要な場合は，ＣＩ列～ＣＭ列までを削除してＯＫ。｢4日を31時間で換算する場合の残日数」欄は，独立しているのでＯＫです。</t>
    <rPh sb="1" eb="2">
      <t>ニチ</t>
    </rPh>
    <rPh sb="5" eb="7">
      <t>ジカン</t>
    </rPh>
    <rPh sb="8" eb="10">
      <t>カンサン</t>
    </rPh>
    <rPh sb="12" eb="13">
      <t>ラン</t>
    </rPh>
    <rPh sb="14" eb="16">
      <t>フヨウ</t>
    </rPh>
    <rPh sb="17" eb="19">
      <t>バアイ</t>
    </rPh>
    <rPh sb="23" eb="24">
      <t>レツ</t>
    </rPh>
    <rPh sb="27" eb="28">
      <t>レツ</t>
    </rPh>
    <rPh sb="31" eb="33">
      <t>サクジョ</t>
    </rPh>
    <rPh sb="40" eb="41">
      <t>ニチ</t>
    </rPh>
    <rPh sb="44" eb="46">
      <t>ジカン</t>
    </rPh>
    <rPh sb="47" eb="49">
      <t>カンサン</t>
    </rPh>
    <rPh sb="51" eb="53">
      <t>バアイ</t>
    </rPh>
    <rPh sb="54" eb="55">
      <t>ザン</t>
    </rPh>
    <rPh sb="55" eb="57">
      <t>ニッスウ</t>
    </rPh>
    <rPh sb="58" eb="59">
      <t>ラン</t>
    </rPh>
    <rPh sb="61" eb="63">
      <t>ドクリツ</t>
    </rPh>
    <phoneticPr fontId="2"/>
  </si>
  <si>
    <t>～</t>
    <phoneticPr fontId="68"/>
  </si>
  <si>
    <t>期限付等年休計算</t>
    <rPh sb="0" eb="2">
      <t>キゲン</t>
    </rPh>
    <rPh sb="2" eb="3">
      <t>ツ</t>
    </rPh>
    <rPh sb="3" eb="4">
      <t>トウ</t>
    </rPh>
    <rPh sb="4" eb="6">
      <t>ネンキュウ</t>
    </rPh>
    <rPh sb="6" eb="8">
      <t>ケイサン</t>
    </rPh>
    <phoneticPr fontId="2"/>
  </si>
  <si>
    <t>採用日</t>
    <rPh sb="0" eb="2">
      <t>サイヨウ</t>
    </rPh>
    <rPh sb="2" eb="3">
      <t>ビ</t>
    </rPh>
    <phoneticPr fontId="2"/>
  </si>
  <si>
    <t>満了日</t>
    <rPh sb="0" eb="3">
      <t>マンリョウビ</t>
    </rPh>
    <phoneticPr fontId="2"/>
  </si>
  <si>
    <t>年休日数</t>
    <rPh sb="0" eb="2">
      <t>ネンキュウ</t>
    </rPh>
    <rPh sb="2" eb="4">
      <t>ニッスウ</t>
    </rPh>
    <phoneticPr fontId="2"/>
  </si>
  <si>
    <t>＝</t>
    <phoneticPr fontId="2"/>
  </si>
  <si>
    <t>日</t>
    <rPh sb="0" eb="1">
      <t>ニチ</t>
    </rPh>
    <phoneticPr fontId="2"/>
  </si>
  <si>
    <t>セルの書式変更，期限付き年休計算式修正</t>
    <rPh sb="3" eb="5">
      <t>ショシキ</t>
    </rPh>
    <rPh sb="5" eb="7">
      <t>ヘンコウ</t>
    </rPh>
    <rPh sb="8" eb="10">
      <t>キゲン</t>
    </rPh>
    <rPh sb="10" eb="11">
      <t>ツ</t>
    </rPh>
    <rPh sb="12" eb="14">
      <t>ネンキュウ</t>
    </rPh>
    <rPh sb="14" eb="16">
      <t>ケイサン</t>
    </rPh>
    <rPh sb="16" eb="17">
      <t>シキ</t>
    </rPh>
    <rPh sb="17" eb="19">
      <t>シュウセイ</t>
    </rPh>
    <phoneticPr fontId="2"/>
  </si>
  <si>
    <t>｢年休差引確認（時刻記入式）」校時選択式に一部間違い有り，修正</t>
    <rPh sb="1" eb="3">
      <t>ネンキュウ</t>
    </rPh>
    <rPh sb="3" eb="5">
      <t>サシヒキ</t>
    </rPh>
    <rPh sb="5" eb="7">
      <t>カクニン</t>
    </rPh>
    <rPh sb="8" eb="10">
      <t>ジコク</t>
    </rPh>
    <rPh sb="10" eb="12">
      <t>キニュウ</t>
    </rPh>
    <rPh sb="12" eb="13">
      <t>シキ</t>
    </rPh>
    <rPh sb="15" eb="17">
      <t>コウジ</t>
    </rPh>
    <rPh sb="17" eb="19">
      <t>センタク</t>
    </rPh>
    <rPh sb="19" eb="20">
      <t>シキ</t>
    </rPh>
    <rPh sb="21" eb="23">
      <t>イチブ</t>
    </rPh>
    <rPh sb="23" eb="25">
      <t>マチガ</t>
    </rPh>
    <rPh sb="26" eb="27">
      <t>ア</t>
    </rPh>
    <rPh sb="29" eb="31">
      <t>シュウセイ</t>
    </rPh>
    <phoneticPr fontId="2"/>
  </si>
</sst>
</file>

<file path=xl/styles.xml><?xml version="1.0" encoding="utf-8"?>
<styleSheet xmlns="http://schemas.openxmlformats.org/spreadsheetml/2006/main">
  <numFmts count="7">
    <numFmt numFmtId="176" formatCode="yyyy/m/d;@"/>
    <numFmt numFmtId="177" formatCode="0.0_);[Red]\(0.0\)"/>
    <numFmt numFmtId="178" formatCode="00"/>
    <numFmt numFmtId="179" formatCode="0_ "/>
    <numFmt numFmtId="180" formatCode="0_);[Red]\(0\)"/>
    <numFmt numFmtId="181" formatCode="h:mm;@"/>
    <numFmt numFmtId="182" formatCode="m/d;@"/>
  </numFmts>
  <fonts count="69">
    <font>
      <sz val="10"/>
      <color theme="1"/>
      <name val="ＭＳ 明朝"/>
      <family val="2"/>
      <charset val="128"/>
    </font>
    <font>
      <sz val="11"/>
      <color theme="1"/>
      <name val="ＭＳ Ｐゴシック"/>
      <family val="2"/>
      <charset val="128"/>
      <scheme val="minor"/>
    </font>
    <font>
      <sz val="6"/>
      <name val="ＭＳ 明朝"/>
      <family val="2"/>
      <charset val="128"/>
    </font>
    <font>
      <sz val="6"/>
      <name val="ＭＳ Ｐゴシック"/>
      <family val="3"/>
      <charset val="128"/>
    </font>
    <font>
      <sz val="10"/>
      <name val="ＭＳ 明朝"/>
      <family val="1"/>
      <charset val="128"/>
    </font>
    <font>
      <sz val="10"/>
      <color rgb="FF0070C0"/>
      <name val="ＭＳ 明朝"/>
      <family val="1"/>
      <charset val="128"/>
    </font>
    <font>
      <sz val="10"/>
      <color indexed="10"/>
      <name val="ＭＳ 明朝"/>
      <family val="1"/>
      <charset val="128"/>
    </font>
    <font>
      <sz val="10"/>
      <color rgb="FF00B0F0"/>
      <name val="ＭＳ 明朝"/>
      <family val="1"/>
      <charset val="128"/>
    </font>
    <font>
      <sz val="11"/>
      <name val="ＭＳ 明朝"/>
      <family val="1"/>
      <charset val="128"/>
    </font>
    <font>
      <sz val="14"/>
      <color theme="1"/>
      <name val="ＭＳ 明朝"/>
      <family val="2"/>
      <charset val="128"/>
    </font>
    <font>
      <sz val="10"/>
      <color rgb="FFFF0000"/>
      <name val="ＭＳ 明朝"/>
      <family val="2"/>
      <charset val="128"/>
    </font>
    <font>
      <sz val="16"/>
      <color rgb="FFFF0000"/>
      <name val="ＭＳ Ｐ明朝"/>
      <family val="1"/>
      <charset val="128"/>
    </font>
    <font>
      <sz val="10"/>
      <color indexed="10"/>
      <name val="ＭＳ Ｐ明朝"/>
      <family val="1"/>
      <charset val="128"/>
    </font>
    <font>
      <sz val="10"/>
      <name val="ＭＳ Ｐ明朝"/>
      <family val="1"/>
      <charset val="128"/>
    </font>
    <font>
      <sz val="10"/>
      <color indexed="48"/>
      <name val="ＭＳ Ｐ明朝"/>
      <family val="1"/>
      <charset val="128"/>
    </font>
    <font>
      <sz val="10"/>
      <color rgb="FF0070C0"/>
      <name val="ＭＳ Ｐ明朝"/>
      <family val="1"/>
      <charset val="128"/>
    </font>
    <font>
      <sz val="10"/>
      <color rgb="FFFF0000"/>
      <name val="ＭＳ Ｐ明朝"/>
      <family val="1"/>
      <charset val="128"/>
    </font>
    <font>
      <sz val="10"/>
      <color rgb="FFFFFF00"/>
      <name val="ＭＳ Ｐ明朝"/>
      <family val="1"/>
      <charset val="128"/>
    </font>
    <font>
      <sz val="10"/>
      <color rgb="FF00B0F0"/>
      <name val="ＭＳ Ｐ明朝"/>
      <family val="1"/>
      <charset val="128"/>
    </font>
    <font>
      <sz val="10"/>
      <color indexed="40"/>
      <name val="ＭＳ Ｐ明朝"/>
      <family val="1"/>
      <charset val="128"/>
    </font>
    <font>
      <b/>
      <sz val="10"/>
      <color rgb="FFFF0000"/>
      <name val="ＭＳ Ｐ明朝"/>
      <family val="1"/>
      <charset val="128"/>
    </font>
    <font>
      <b/>
      <sz val="10"/>
      <color indexed="10"/>
      <name val="ＭＳ Ｐ明朝"/>
      <family val="1"/>
      <charset val="128"/>
    </font>
    <font>
      <sz val="10"/>
      <color indexed="14"/>
      <name val="ＭＳ Ｐ明朝"/>
      <family val="1"/>
      <charset val="128"/>
    </font>
    <font>
      <sz val="10"/>
      <color indexed="12"/>
      <name val="ＭＳ Ｐ明朝"/>
      <family val="1"/>
      <charset val="128"/>
    </font>
    <font>
      <sz val="10"/>
      <color rgb="FFFF0000"/>
      <name val="ＭＳ Ｐゴシック"/>
      <family val="3"/>
      <charset val="128"/>
    </font>
    <font>
      <sz val="10"/>
      <name val="ＭＳ Ｐゴシック"/>
      <family val="3"/>
      <charset val="128"/>
    </font>
    <font>
      <sz val="9"/>
      <name val="ＭＳ Ｐ明朝"/>
      <family val="1"/>
      <charset val="128"/>
    </font>
    <font>
      <sz val="12"/>
      <color rgb="FF00B0F0"/>
      <name val="ＭＳ Ｐ明朝"/>
      <family val="1"/>
      <charset val="128"/>
    </font>
    <font>
      <sz val="12"/>
      <name val="ＭＳ 明朝"/>
      <family val="1"/>
      <charset val="128"/>
    </font>
    <font>
      <sz val="9"/>
      <name val="ＭＳ 明朝"/>
      <family val="1"/>
      <charset val="128"/>
    </font>
    <font>
      <sz val="12"/>
      <color theme="1"/>
      <name val="ＭＳ 明朝"/>
      <family val="2"/>
      <charset val="128"/>
    </font>
    <font>
      <sz val="14"/>
      <color rgb="FFFF0000"/>
      <name val="ＭＳ Ｐ明朝"/>
      <family val="1"/>
      <charset val="128"/>
    </font>
    <font>
      <sz val="12"/>
      <color indexed="8"/>
      <name val="ＭＳ 明朝"/>
      <family val="1"/>
      <charset val="128"/>
    </font>
    <font>
      <sz val="6"/>
      <name val="ＭＳ 明朝"/>
      <family val="1"/>
      <charset val="128"/>
    </font>
    <font>
      <sz val="14"/>
      <color indexed="8"/>
      <name val="ＭＳ 明朝"/>
      <family val="1"/>
      <charset val="128"/>
    </font>
    <font>
      <sz val="10"/>
      <color indexed="53"/>
      <name val="ＭＳ 明朝"/>
      <family val="1"/>
      <charset val="128"/>
    </font>
    <font>
      <b/>
      <sz val="11"/>
      <color indexed="8"/>
      <name val="ＭＳ 明朝"/>
      <family val="1"/>
      <charset val="128"/>
    </font>
    <font>
      <sz val="9"/>
      <color indexed="8"/>
      <name val="ＭＳ 明朝"/>
      <family val="1"/>
      <charset val="128"/>
    </font>
    <font>
      <sz val="9"/>
      <color indexed="8"/>
      <name val="ＭＳ Ｐゴシック"/>
      <family val="3"/>
      <charset val="128"/>
    </font>
    <font>
      <sz val="16"/>
      <color indexed="8"/>
      <name val="ＭＳ 明朝"/>
      <family val="1"/>
      <charset val="128"/>
    </font>
    <font>
      <sz val="10"/>
      <color indexed="8"/>
      <name val="ＭＳ 明朝"/>
      <family val="1"/>
      <charset val="128"/>
    </font>
    <font>
      <sz val="10"/>
      <color indexed="17"/>
      <name val="ＭＳ 明朝"/>
      <family val="1"/>
      <charset val="128"/>
    </font>
    <font>
      <b/>
      <sz val="11"/>
      <color indexed="17"/>
      <name val="ＭＳ 明朝"/>
      <family val="1"/>
      <charset val="128"/>
    </font>
    <font>
      <sz val="10"/>
      <color theme="9" tint="0.79998168889431442"/>
      <name val="ＭＳ 明朝"/>
      <family val="1"/>
      <charset val="128"/>
    </font>
    <font>
      <sz val="10"/>
      <color theme="5" tint="0.59999389629810485"/>
      <name val="ＭＳ 明朝"/>
      <family val="2"/>
      <charset val="128"/>
    </font>
    <font>
      <sz val="11"/>
      <color theme="1"/>
      <name val="ＭＳ 明朝"/>
      <family val="2"/>
      <charset val="128"/>
    </font>
    <font>
      <sz val="11"/>
      <color theme="1"/>
      <name val="ＭＳ 明朝"/>
      <family val="1"/>
      <charset val="128"/>
    </font>
    <font>
      <sz val="11"/>
      <color indexed="10"/>
      <name val="ＭＳ 明朝"/>
      <family val="1"/>
      <charset val="128"/>
    </font>
    <font>
      <sz val="20"/>
      <color indexed="8"/>
      <name val="ＭＳ 明朝"/>
      <family val="1"/>
      <charset val="128"/>
    </font>
    <font>
      <sz val="14"/>
      <name val="ＭＳ 明朝"/>
      <family val="1"/>
      <charset val="128"/>
    </font>
    <font>
      <sz val="11"/>
      <color theme="9" tint="0.79998168889431442"/>
      <name val="ＭＳ 明朝"/>
      <family val="1"/>
      <charset val="128"/>
    </font>
    <font>
      <sz val="16"/>
      <name val="ＭＳ 明朝"/>
      <family val="1"/>
      <charset val="128"/>
    </font>
    <font>
      <sz val="11"/>
      <color theme="9" tint="0.59999389629810485"/>
      <name val="ＭＳ 明朝"/>
      <family val="1"/>
      <charset val="128"/>
    </font>
    <font>
      <b/>
      <sz val="10"/>
      <color theme="1"/>
      <name val="ＭＳ 明朝"/>
      <family val="1"/>
      <charset val="128"/>
    </font>
    <font>
      <sz val="18"/>
      <name val="ＭＳ 明朝"/>
      <family val="1"/>
      <charset val="128"/>
    </font>
    <font>
      <sz val="10"/>
      <color theme="9" tint="0.79998168889431442"/>
      <name val="ＭＳ 明朝"/>
      <family val="2"/>
      <charset val="128"/>
    </font>
    <font>
      <sz val="10"/>
      <name val="ＭＳ 明朝"/>
      <family val="2"/>
      <charset val="128"/>
    </font>
    <font>
      <sz val="10"/>
      <color theme="1"/>
      <name val="ＭＳ 明朝"/>
      <family val="1"/>
      <charset val="128"/>
    </font>
    <font>
      <sz val="16"/>
      <color rgb="FF00B0F0"/>
      <name val="ＭＳ 明朝"/>
      <family val="2"/>
      <charset val="128"/>
    </font>
    <font>
      <sz val="12"/>
      <color theme="1"/>
      <name val="ＭＳ 明朝"/>
      <family val="1"/>
      <charset val="128"/>
    </font>
    <font>
      <b/>
      <sz val="11"/>
      <color theme="1"/>
      <name val="ＭＳ 明朝"/>
      <family val="1"/>
      <charset val="128"/>
    </font>
    <font>
      <sz val="10"/>
      <color theme="9" tint="-0.249977111117893"/>
      <name val="ＭＳ 明朝"/>
      <family val="2"/>
      <charset val="128"/>
    </font>
    <font>
      <sz val="10"/>
      <color rgb="FF00B050"/>
      <name val="ＭＳ 明朝"/>
      <family val="2"/>
      <charset val="128"/>
    </font>
    <font>
      <b/>
      <sz val="11"/>
      <color rgb="FF00B050"/>
      <name val="ＭＳ 明朝"/>
      <family val="1"/>
      <charset val="128"/>
    </font>
    <font>
      <sz val="10"/>
      <color rgb="FF92D050"/>
      <name val="ＭＳ 明朝"/>
      <family val="2"/>
      <charset val="128"/>
    </font>
    <font>
      <b/>
      <sz val="16"/>
      <color rgb="FFFF0000"/>
      <name val="ＭＳ 明朝"/>
      <family val="1"/>
      <charset val="128"/>
    </font>
    <font>
      <sz val="16"/>
      <color theme="1"/>
      <name val="ＭＳ 明朝"/>
      <family val="2"/>
      <charset val="128"/>
    </font>
    <font>
      <sz val="11"/>
      <color rgb="FFFF0000"/>
      <name val="ＭＳ 明朝"/>
      <family val="1"/>
      <charset val="128"/>
    </font>
    <font>
      <sz val="6"/>
      <name val="ＭＳ Ｐゴシック"/>
      <family val="2"/>
      <charset val="128"/>
      <scheme val="minor"/>
    </font>
  </fonts>
  <fills count="31">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indexed="13"/>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
      <patternFill patternType="solid">
        <fgColor indexed="15"/>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indexed="49"/>
        <bgColor indexed="64"/>
      </patternFill>
    </fill>
    <fill>
      <patternFill patternType="solid">
        <fgColor indexed="14"/>
        <bgColor indexed="64"/>
      </patternFill>
    </fill>
    <fill>
      <patternFill patternType="solid">
        <fgColor indexed="42"/>
        <bgColor indexed="64"/>
      </patternFill>
    </fill>
    <fill>
      <patternFill patternType="solid">
        <fgColor rgb="FF92D050"/>
        <bgColor indexed="64"/>
      </patternFill>
    </fill>
    <fill>
      <patternFill patternType="solid">
        <fgColor rgb="FFFFC00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indexed="9"/>
        <bgColor indexed="64"/>
      </patternFill>
    </fill>
    <fill>
      <patternFill patternType="solid">
        <fgColor theme="6" tint="0.79998168889431442"/>
        <bgColor indexed="64"/>
      </patternFill>
    </fill>
    <fill>
      <patternFill patternType="solid">
        <fgColor indexed="27"/>
        <bgColor indexed="64"/>
      </patternFill>
    </fill>
    <fill>
      <patternFill patternType="solid">
        <fgColor indexed="10"/>
        <bgColor indexed="64"/>
      </patternFill>
    </fill>
    <fill>
      <patternFill patternType="solid">
        <fgColor indexed="51"/>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rgb="FFFF0000"/>
        <bgColor indexed="64"/>
      </patternFill>
    </fill>
  </fills>
  <borders count="51">
    <border>
      <left/>
      <right/>
      <top/>
      <bottom/>
      <diagonal/>
    </border>
    <border>
      <left style="dashDotDot">
        <color auto="1"/>
      </left>
      <right/>
      <top style="dashDotDot">
        <color auto="1"/>
      </top>
      <bottom/>
      <diagonal/>
    </border>
    <border>
      <left/>
      <right/>
      <top style="dashDotDot">
        <color auto="1"/>
      </top>
      <bottom/>
      <diagonal/>
    </border>
    <border>
      <left/>
      <right style="dashDotDot">
        <color auto="1"/>
      </right>
      <top style="dashDotDot">
        <color auto="1"/>
      </top>
      <bottom/>
      <diagonal/>
    </border>
    <border>
      <left style="dashDotDot">
        <color auto="1"/>
      </left>
      <right/>
      <top/>
      <bottom/>
      <diagonal/>
    </border>
    <border>
      <left/>
      <right style="dashDotDot">
        <color auto="1"/>
      </right>
      <top/>
      <bottom/>
      <diagonal/>
    </border>
    <border>
      <left style="dashDotDot">
        <color auto="1"/>
      </left>
      <right/>
      <top/>
      <bottom style="dashDotDot">
        <color auto="1"/>
      </bottom>
      <diagonal/>
    </border>
    <border>
      <left/>
      <right/>
      <top/>
      <bottom style="dashDotDot">
        <color auto="1"/>
      </bottom>
      <diagonal/>
    </border>
    <border>
      <left/>
      <right style="dashDotDot">
        <color auto="1"/>
      </right>
      <top/>
      <bottom style="dashDotDot">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otted">
        <color indexed="64"/>
      </left>
      <right/>
      <top/>
      <bottom/>
      <diagonal/>
    </border>
    <border>
      <left style="dotted">
        <color indexed="64"/>
      </left>
      <right/>
      <top style="thin">
        <color indexed="64"/>
      </top>
      <bottom/>
      <diagonal/>
    </border>
    <border>
      <left style="dotted">
        <color indexed="64"/>
      </left>
      <right/>
      <top style="thin">
        <color indexed="64"/>
      </top>
      <bottom style="thin">
        <color indexed="64"/>
      </bottom>
      <diagonal/>
    </border>
    <border>
      <left style="hair">
        <color indexed="64"/>
      </left>
      <right/>
      <top/>
      <bottom/>
      <diagonal/>
    </border>
    <border>
      <left/>
      <right style="thin">
        <color indexed="64"/>
      </right>
      <top/>
      <bottom/>
      <diagonal/>
    </border>
    <border>
      <left/>
      <right style="dotted">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dotted">
        <color auto="1"/>
      </left>
      <right style="dotted">
        <color auto="1"/>
      </right>
      <top style="dotted">
        <color auto="1"/>
      </top>
      <bottom style="dotted">
        <color auto="1"/>
      </bottom>
      <diagonal/>
    </border>
    <border>
      <left style="thick">
        <color indexed="64"/>
      </left>
      <right style="thick">
        <color indexed="64"/>
      </right>
      <top style="thick">
        <color indexed="64"/>
      </top>
      <bottom style="thick">
        <color indexed="64"/>
      </bottom>
      <diagonal/>
    </border>
    <border>
      <left style="dashed">
        <color rgb="FFFF0000"/>
      </left>
      <right/>
      <top style="dashed">
        <color rgb="FFFF0000"/>
      </top>
      <bottom style="dashed">
        <color rgb="FFFF0000"/>
      </bottom>
      <diagonal/>
    </border>
    <border>
      <left style="medium">
        <color indexed="64"/>
      </left>
      <right style="medium">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0" fontId="1" fillId="0" borderId="0">
      <alignment vertical="center"/>
    </xf>
  </cellStyleXfs>
  <cellXfs count="688">
    <xf numFmtId="0" fontId="0" fillId="0" borderId="0" xfId="0">
      <alignmen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5"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0" xfId="0" applyFont="1" applyBorder="1">
      <alignment vertical="center"/>
    </xf>
    <xf numFmtId="0" fontId="5" fillId="0" borderId="0" xfId="0" applyFont="1" applyBorder="1">
      <alignment vertical="center"/>
    </xf>
    <xf numFmtId="0" fontId="4" fillId="0" borderId="5" xfId="0" applyFont="1" applyBorder="1">
      <alignment vertical="center"/>
    </xf>
    <xf numFmtId="176" fontId="5" fillId="0" borderId="0" xfId="0" applyNumberFormat="1" applyFont="1" applyBorder="1" applyAlignment="1">
      <alignment vertical="center"/>
    </xf>
    <xf numFmtId="0" fontId="4" fillId="0" borderId="0" xfId="0" applyFont="1" applyBorder="1" applyAlignment="1">
      <alignment horizontal="left" vertical="top" wrapText="1"/>
    </xf>
    <xf numFmtId="0" fontId="4" fillId="0" borderId="0" xfId="0" applyFont="1" applyBorder="1" applyAlignment="1">
      <alignment vertical="top"/>
    </xf>
    <xf numFmtId="0" fontId="4" fillId="0" borderId="0" xfId="0" quotePrefix="1" applyFont="1" applyBorder="1">
      <alignment vertical="center"/>
    </xf>
    <xf numFmtId="0" fontId="4" fillId="0" borderId="6" xfId="0" applyFont="1" applyBorder="1">
      <alignment vertical="center"/>
    </xf>
    <xf numFmtId="0" fontId="4" fillId="0" borderId="7" xfId="0" applyFont="1" applyBorder="1">
      <alignment vertical="center"/>
    </xf>
    <xf numFmtId="0" fontId="6" fillId="0" borderId="7" xfId="0" applyFont="1" applyBorder="1">
      <alignment vertical="center"/>
    </xf>
    <xf numFmtId="0" fontId="4" fillId="0" borderId="8" xfId="0" applyFont="1" applyBorder="1">
      <alignment vertical="center"/>
    </xf>
    <xf numFmtId="0" fontId="6" fillId="0" borderId="0" xfId="0" applyFont="1" applyBorder="1">
      <alignment vertical="center"/>
    </xf>
    <xf numFmtId="0" fontId="4" fillId="0" borderId="0" xfId="0" applyFont="1" applyAlignment="1">
      <alignment horizontal="center" vertical="center"/>
    </xf>
    <xf numFmtId="0" fontId="4" fillId="2" borderId="9" xfId="0" applyFont="1" applyFill="1" applyBorder="1">
      <alignment vertical="center"/>
    </xf>
    <xf numFmtId="0" fontId="4" fillId="2" borderId="10" xfId="0" applyFont="1" applyFill="1" applyBorder="1">
      <alignment vertical="center"/>
    </xf>
    <xf numFmtId="0" fontId="4" fillId="2" borderId="11" xfId="0" applyFont="1" applyFill="1" applyBorder="1">
      <alignment vertical="center"/>
    </xf>
    <xf numFmtId="0" fontId="4" fillId="0" borderId="1" xfId="0" applyFont="1" applyBorder="1" applyAlignment="1">
      <alignment horizontal="center" vertical="center"/>
    </xf>
    <xf numFmtId="0" fontId="4" fillId="0" borderId="2" xfId="0" applyFont="1" applyBorder="1" applyAlignment="1">
      <alignment vertical="center"/>
    </xf>
    <xf numFmtId="0" fontId="7" fillId="0" borderId="2" xfId="0" applyFont="1" applyBorder="1">
      <alignment vertical="center"/>
    </xf>
    <xf numFmtId="0" fontId="4" fillId="0" borderId="0" xfId="0" applyFont="1" applyBorder="1" applyAlignment="1">
      <alignment vertical="center"/>
    </xf>
    <xf numFmtId="0" fontId="7" fillId="0" borderId="0" xfId="0" applyFont="1" applyBorder="1">
      <alignment vertical="center"/>
    </xf>
    <xf numFmtId="0" fontId="4" fillId="0" borderId="0" xfId="0" applyFont="1" applyBorder="1" applyAlignment="1">
      <alignment horizontal="center" vertical="center"/>
    </xf>
    <xf numFmtId="0" fontId="4" fillId="0" borderId="7" xfId="0" applyFont="1" applyBorder="1" applyAlignment="1">
      <alignment vertical="center"/>
    </xf>
    <xf numFmtId="0" fontId="4" fillId="0" borderId="0" xfId="0" applyFont="1" applyBorder="1" applyAlignment="1">
      <alignment horizontal="left" vertical="top"/>
    </xf>
    <xf numFmtId="0" fontId="4" fillId="0" borderId="1" xfId="0" applyFont="1" applyBorder="1" applyAlignment="1">
      <alignment vertical="center"/>
    </xf>
    <xf numFmtId="0" fontId="4" fillId="0" borderId="4" xfId="0" applyFont="1" applyBorder="1" applyAlignment="1">
      <alignment horizontal="center" vertical="center"/>
    </xf>
    <xf numFmtId="0" fontId="8" fillId="0" borderId="0" xfId="0" applyFont="1">
      <alignment vertical="center"/>
    </xf>
    <xf numFmtId="0" fontId="4" fillId="0" borderId="0" xfId="0" applyFont="1" applyAlignment="1">
      <alignment horizontal="left" vertical="top" wrapText="1"/>
    </xf>
    <xf numFmtId="0" fontId="0" fillId="0" borderId="0" xfId="0" applyAlignment="1">
      <alignment horizontal="center" vertical="center"/>
    </xf>
    <xf numFmtId="0" fontId="0" fillId="0" borderId="0" xfId="0" applyNumberFormat="1" applyAlignment="1">
      <alignment horizontal="center" vertical="center"/>
    </xf>
    <xf numFmtId="0" fontId="0" fillId="0" borderId="0" xfId="0" applyFill="1" applyAlignment="1">
      <alignment horizontal="center" vertical="center"/>
    </xf>
    <xf numFmtId="0" fontId="0" fillId="0" borderId="0" xfId="0" applyAlignment="1">
      <alignment horizontal="center"/>
    </xf>
    <xf numFmtId="0" fontId="0" fillId="2" borderId="0" xfId="0" applyNumberFormat="1" applyFill="1" applyBorder="1" applyAlignment="1">
      <alignment horizontal="center" vertical="center"/>
    </xf>
    <xf numFmtId="0" fontId="0" fillId="0" borderId="0" xfId="0" applyAlignment="1">
      <alignment horizontal="left" vertical="center"/>
    </xf>
    <xf numFmtId="176" fontId="0" fillId="0" borderId="0" xfId="0" applyNumberFormat="1">
      <alignment vertical="center"/>
    </xf>
    <xf numFmtId="0" fontId="0" fillId="0" borderId="0" xfId="0" applyNumberFormat="1" applyAlignment="1">
      <alignment horizontal="center" vertical="center" shrinkToFit="1"/>
    </xf>
    <xf numFmtId="0" fontId="0" fillId="0" borderId="0" xfId="0" applyNumberFormat="1" applyFill="1" applyAlignment="1">
      <alignment horizontal="center" vertical="center"/>
    </xf>
    <xf numFmtId="0" fontId="0" fillId="0" borderId="0" xfId="0" applyFill="1" applyBorder="1" applyAlignment="1">
      <alignment horizontal="left" vertical="center"/>
    </xf>
    <xf numFmtId="0" fontId="10" fillId="0" borderId="0" xfId="0" applyFont="1">
      <alignment vertical="center"/>
    </xf>
    <xf numFmtId="0" fontId="11" fillId="0" borderId="0" xfId="0" applyFont="1" applyAlignme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top" shrinkToFit="1"/>
    </xf>
    <xf numFmtId="0" fontId="14" fillId="0" borderId="0" xfId="0" applyFont="1" applyAlignment="1">
      <alignment vertical="top"/>
    </xf>
    <xf numFmtId="0" fontId="13" fillId="0" borderId="0" xfId="0" applyFont="1" applyAlignment="1">
      <alignment horizontal="right" vertical="top" shrinkToFit="1"/>
    </xf>
    <xf numFmtId="0" fontId="13" fillId="0" borderId="0" xfId="0" applyFont="1" applyAlignment="1">
      <alignment horizontal="right" vertical="top"/>
    </xf>
    <xf numFmtId="0" fontId="15" fillId="0" borderId="0" xfId="0" applyFont="1" applyAlignment="1">
      <alignment vertical="top"/>
    </xf>
    <xf numFmtId="0" fontId="13" fillId="0" borderId="0" xfId="0" applyFont="1" applyAlignment="1">
      <alignment vertical="top"/>
    </xf>
    <xf numFmtId="0" fontId="13" fillId="0" borderId="0" xfId="0" applyFont="1" applyAlignment="1">
      <alignment horizontal="center" vertical="top" shrinkToFit="1"/>
    </xf>
    <xf numFmtId="0" fontId="16" fillId="0" borderId="0" xfId="0" applyFont="1" applyAlignment="1">
      <alignment vertical="top"/>
    </xf>
    <xf numFmtId="0" fontId="13" fillId="0" borderId="0" xfId="0" applyFont="1" applyAlignment="1">
      <alignment vertical="top" wrapText="1"/>
    </xf>
    <xf numFmtId="0" fontId="13" fillId="0" borderId="0" xfId="0" applyFont="1" applyAlignment="1">
      <alignment horizontal="left" vertical="top" wrapText="1"/>
    </xf>
    <xf numFmtId="0" fontId="13" fillId="0" borderId="0" xfId="0" applyFont="1" applyAlignment="1">
      <alignment vertical="center" shrinkToFit="1"/>
    </xf>
    <xf numFmtId="0" fontId="17" fillId="0" borderId="0" xfId="0" applyFont="1" applyAlignment="1">
      <alignment vertical="center" shrinkToFit="1"/>
    </xf>
    <xf numFmtId="0" fontId="18" fillId="0" borderId="0" xfId="0" applyFont="1" applyAlignment="1">
      <alignment vertical="center"/>
    </xf>
    <xf numFmtId="0" fontId="13" fillId="0" borderId="0" xfId="0" applyFont="1" applyAlignment="1">
      <alignment vertical="center"/>
    </xf>
    <xf numFmtId="0" fontId="20" fillId="0" borderId="0" xfId="0" applyFont="1" applyAlignment="1">
      <alignment vertical="center"/>
    </xf>
    <xf numFmtId="0" fontId="12" fillId="5" borderId="0" xfId="0" applyFont="1" applyFill="1">
      <alignment vertical="center"/>
    </xf>
    <xf numFmtId="0" fontId="18" fillId="0" borderId="0" xfId="0" applyFont="1">
      <alignment vertical="center"/>
    </xf>
    <xf numFmtId="0" fontId="12" fillId="0" borderId="0" xfId="0" applyFont="1" applyFill="1">
      <alignment vertical="center"/>
    </xf>
    <xf numFmtId="0" fontId="15" fillId="0" borderId="0" xfId="0" applyFont="1">
      <alignment vertical="center"/>
    </xf>
    <xf numFmtId="0" fontId="16" fillId="0" borderId="0" xfId="0" applyFont="1">
      <alignment vertical="center"/>
    </xf>
    <xf numFmtId="0" fontId="13" fillId="6" borderId="10" xfId="0" applyFont="1" applyFill="1" applyBorder="1">
      <alignment vertical="center"/>
    </xf>
    <xf numFmtId="0" fontId="13" fillId="6" borderId="11" xfId="0" applyFont="1" applyFill="1" applyBorder="1">
      <alignment vertical="center"/>
    </xf>
    <xf numFmtId="0" fontId="13" fillId="0" borderId="0" xfId="0" applyFont="1" applyFill="1" applyBorder="1">
      <alignment vertical="center"/>
    </xf>
    <xf numFmtId="0" fontId="13" fillId="0" borderId="0" xfId="0" applyFont="1" applyAlignment="1">
      <alignment horizontal="center" vertical="center"/>
    </xf>
    <xf numFmtId="0" fontId="13" fillId="0" borderId="0" xfId="0" applyFont="1" applyFill="1">
      <alignment vertical="center"/>
    </xf>
    <xf numFmtId="0" fontId="21" fillId="0" borderId="0" xfId="0" applyFont="1" applyAlignment="1">
      <alignment horizontal="center" vertical="center"/>
    </xf>
    <xf numFmtId="0" fontId="21" fillId="7" borderId="0" xfId="0" applyFont="1" applyFill="1" applyAlignment="1">
      <alignment horizontal="center" vertical="center"/>
    </xf>
    <xf numFmtId="0" fontId="21" fillId="6" borderId="0" xfId="0" applyFont="1" applyFill="1" applyAlignment="1">
      <alignment horizontal="center" vertical="center"/>
    </xf>
    <xf numFmtId="0" fontId="21" fillId="8" borderId="0" xfId="0" applyFont="1" applyFill="1" applyAlignment="1">
      <alignment horizontal="center" vertical="center"/>
    </xf>
    <xf numFmtId="0" fontId="21" fillId="9" borderId="0" xfId="0" applyFont="1" applyFill="1" applyAlignment="1">
      <alignment horizontal="center" vertical="center"/>
    </xf>
    <xf numFmtId="0" fontId="21" fillId="10" borderId="0" xfId="0" applyFont="1" applyFill="1" applyAlignment="1">
      <alignment horizontal="center" vertical="center"/>
    </xf>
    <xf numFmtId="0" fontId="21" fillId="11" borderId="0" xfId="0" applyFont="1" applyFill="1" applyAlignment="1">
      <alignment horizontal="center" vertical="center" shrinkToFit="1"/>
    </xf>
    <xf numFmtId="0" fontId="21" fillId="12" borderId="0" xfId="0" applyFont="1" applyFill="1" applyAlignment="1">
      <alignment horizontal="center" vertical="center"/>
    </xf>
    <xf numFmtId="0" fontId="21" fillId="13" borderId="0" xfId="0" applyFont="1" applyFill="1" applyAlignment="1">
      <alignment horizontal="center" vertical="center"/>
    </xf>
    <xf numFmtId="0" fontId="21" fillId="14" borderId="0" xfId="0" applyFont="1" applyFill="1" applyAlignment="1">
      <alignment horizontal="center" vertical="center"/>
    </xf>
    <xf numFmtId="0" fontId="13" fillId="0" borderId="0" xfId="0" applyFont="1" applyFill="1" applyAlignment="1">
      <alignment horizontal="center" vertical="center"/>
    </xf>
    <xf numFmtId="0" fontId="13" fillId="0" borderId="0" xfId="0" applyFont="1" applyFill="1" applyBorder="1" applyAlignment="1">
      <alignment horizontal="center" vertical="center"/>
    </xf>
    <xf numFmtId="0" fontId="12" fillId="0" borderId="0" xfId="0" applyFont="1" applyAlignment="1">
      <alignment vertical="top"/>
    </xf>
    <xf numFmtId="0" fontId="13" fillId="0" borderId="0" xfId="0" applyFont="1" applyAlignment="1">
      <alignment horizontal="left" vertical="top"/>
    </xf>
    <xf numFmtId="0" fontId="13" fillId="0" borderId="0" xfId="0" applyFont="1" applyAlignment="1">
      <alignment horizontal="center" vertical="top"/>
    </xf>
    <xf numFmtId="0" fontId="13" fillId="0" borderId="12" xfId="0" applyFont="1" applyBorder="1" applyAlignment="1">
      <alignment horizontal="left" vertical="center"/>
    </xf>
    <xf numFmtId="0" fontId="13" fillId="0" borderId="12" xfId="0" applyFont="1" applyBorder="1" applyAlignment="1">
      <alignment horizontal="center" vertical="center"/>
    </xf>
    <xf numFmtId="0" fontId="12" fillId="0" borderId="12" xfId="0" applyFont="1" applyBorder="1" applyAlignment="1">
      <alignment horizontal="center" vertical="center"/>
    </xf>
    <xf numFmtId="0" fontId="13" fillId="6" borderId="12" xfId="0" applyFont="1" applyFill="1" applyBorder="1" applyAlignment="1">
      <alignment horizontal="left" vertical="center"/>
    </xf>
    <xf numFmtId="0" fontId="13" fillId="6" borderId="12" xfId="0" applyFont="1" applyFill="1" applyBorder="1" applyAlignment="1">
      <alignment horizontal="center" vertical="center"/>
    </xf>
    <xf numFmtId="0" fontId="22" fillId="0" borderId="0" xfId="0" applyFont="1" applyAlignment="1">
      <alignment horizontal="left" vertical="center"/>
    </xf>
    <xf numFmtId="0" fontId="13" fillId="0" borderId="0" xfId="0" applyFont="1" applyAlignment="1">
      <alignment horizontal="left" vertical="center"/>
    </xf>
    <xf numFmtId="0" fontId="13" fillId="0" borderId="0" xfId="0" quotePrefix="1" applyFont="1">
      <alignment vertical="center"/>
    </xf>
    <xf numFmtId="0" fontId="22" fillId="0" borderId="0" xfId="0" applyFont="1">
      <alignment vertical="center"/>
    </xf>
    <xf numFmtId="0" fontId="13" fillId="5" borderId="0" xfId="0" applyFont="1" applyFill="1">
      <alignment vertical="center"/>
    </xf>
    <xf numFmtId="0" fontId="13" fillId="15" borderId="0" xfId="0" applyFont="1" applyFill="1">
      <alignment vertical="center"/>
    </xf>
    <xf numFmtId="0" fontId="13" fillId="9" borderId="0" xfId="0" applyFont="1" applyFill="1">
      <alignment vertical="center"/>
    </xf>
    <xf numFmtId="0" fontId="13" fillId="0" borderId="0" xfId="0" quotePrefix="1" applyFont="1" applyFill="1">
      <alignment vertical="center"/>
    </xf>
    <xf numFmtId="0" fontId="15" fillId="0" borderId="0" xfId="0" applyFont="1" applyAlignment="1">
      <alignment vertical="center"/>
    </xf>
    <xf numFmtId="0" fontId="24" fillId="0" borderId="0" xfId="0" applyFont="1" applyAlignment="1">
      <alignment vertical="top"/>
    </xf>
    <xf numFmtId="0" fontId="25" fillId="0" borderId="0" xfId="0" applyFont="1" applyAlignment="1">
      <alignment vertical="top"/>
    </xf>
    <xf numFmtId="0" fontId="24" fillId="0" borderId="0" xfId="0" applyFont="1" applyAlignment="1">
      <alignment horizontal="center" vertical="top"/>
    </xf>
    <xf numFmtId="0" fontId="25" fillId="0" borderId="0" xfId="0" applyFont="1" applyAlignment="1">
      <alignment vertical="top" wrapText="1"/>
    </xf>
    <xf numFmtId="0" fontId="25" fillId="0" borderId="0" xfId="0" applyFont="1" applyAlignment="1">
      <alignment horizontal="left" vertical="top" wrapText="1"/>
    </xf>
    <xf numFmtId="0" fontId="24" fillId="0" borderId="0" xfId="0" applyFont="1" applyAlignment="1">
      <alignment vertical="top" wrapText="1"/>
    </xf>
    <xf numFmtId="0" fontId="13" fillId="3" borderId="0" xfId="0" applyFont="1" applyFill="1">
      <alignment vertical="center"/>
    </xf>
    <xf numFmtId="0" fontId="13" fillId="0" borderId="0" xfId="0" applyFont="1" applyAlignment="1">
      <alignment horizontal="right" vertical="center"/>
    </xf>
    <xf numFmtId="0" fontId="26" fillId="0" borderId="0" xfId="0" applyFont="1" applyAlignment="1">
      <alignment horizontal="right" vertical="center"/>
    </xf>
    <xf numFmtId="0" fontId="13" fillId="0" borderId="9" xfId="0" applyFont="1" applyFill="1" applyBorder="1">
      <alignment vertical="center"/>
    </xf>
    <xf numFmtId="0" fontId="13" fillId="0" borderId="10" xfId="0" applyFont="1" applyFill="1" applyBorder="1">
      <alignment vertical="center"/>
    </xf>
    <xf numFmtId="0" fontId="13" fillId="0" borderId="11" xfId="0" applyFont="1" applyFill="1" applyBorder="1">
      <alignment vertical="center"/>
    </xf>
    <xf numFmtId="0" fontId="13" fillId="0" borderId="0" xfId="0" applyFont="1" applyAlignment="1">
      <alignment horizontal="left" vertical="center" wrapText="1"/>
    </xf>
    <xf numFmtId="0" fontId="12" fillId="0" borderId="0" xfId="0" applyFont="1" applyAlignment="1">
      <alignment horizontal="left" vertical="center" wrapText="1"/>
    </xf>
    <xf numFmtId="0" fontId="18" fillId="0" borderId="0" xfId="0" applyFont="1" applyAlignment="1">
      <alignment horizontal="right" vertical="center"/>
    </xf>
    <xf numFmtId="0" fontId="12" fillId="0" borderId="0" xfId="0" applyFont="1" applyAlignment="1">
      <alignment horizontal="right" vertical="center"/>
    </xf>
    <xf numFmtId="0" fontId="13" fillId="0" borderId="0" xfId="0" applyFont="1" applyBorder="1">
      <alignment vertical="center"/>
    </xf>
    <xf numFmtId="0" fontId="13" fillId="20" borderId="18" xfId="0" applyFont="1" applyFill="1" applyBorder="1">
      <alignment vertical="center"/>
    </xf>
    <xf numFmtId="0" fontId="13" fillId="20" borderId="17" xfId="0" applyFont="1" applyFill="1" applyBorder="1">
      <alignment vertical="center"/>
    </xf>
    <xf numFmtId="0" fontId="13" fillId="21" borderId="18" xfId="0" applyFont="1" applyFill="1" applyBorder="1">
      <alignment vertical="center"/>
    </xf>
    <xf numFmtId="0" fontId="13" fillId="21" borderId="17" xfId="0" applyFont="1" applyFill="1" applyBorder="1">
      <alignment vertical="center"/>
    </xf>
    <xf numFmtId="0" fontId="13" fillId="22" borderId="18" xfId="0" applyFont="1" applyFill="1" applyBorder="1">
      <alignment vertical="center"/>
    </xf>
    <xf numFmtId="0" fontId="13" fillId="22" borderId="17" xfId="0" applyFont="1" applyFill="1" applyBorder="1">
      <alignment vertical="center"/>
    </xf>
    <xf numFmtId="0" fontId="13" fillId="22" borderId="19" xfId="0" applyFont="1" applyFill="1" applyBorder="1">
      <alignment vertical="center"/>
    </xf>
    <xf numFmtId="0" fontId="13" fillId="22" borderId="20" xfId="0" applyFont="1" applyFill="1" applyBorder="1">
      <alignment vertical="center"/>
    </xf>
    <xf numFmtId="0" fontId="13" fillId="4" borderId="17" xfId="0" applyFont="1" applyFill="1" applyBorder="1">
      <alignment vertical="center"/>
    </xf>
    <xf numFmtId="0" fontId="13" fillId="4" borderId="21" xfId="0" applyFont="1" applyFill="1" applyBorder="1">
      <alignment vertical="center"/>
    </xf>
    <xf numFmtId="0" fontId="13" fillId="4" borderId="0" xfId="0" applyFont="1" applyFill="1" applyBorder="1">
      <alignment vertical="center"/>
    </xf>
    <xf numFmtId="0" fontId="13" fillId="0" borderId="21" xfId="0" applyFont="1" applyBorder="1">
      <alignment vertical="center"/>
    </xf>
    <xf numFmtId="0" fontId="13" fillId="0" borderId="22" xfId="0" applyFont="1" applyBorder="1">
      <alignment vertical="center"/>
    </xf>
    <xf numFmtId="0" fontId="13" fillId="3" borderId="23" xfId="0" applyFont="1" applyFill="1" applyBorder="1">
      <alignment vertical="center"/>
    </xf>
    <xf numFmtId="0" fontId="13" fillId="3" borderId="10" xfId="0" applyFont="1" applyFill="1" applyBorder="1">
      <alignment vertical="center"/>
    </xf>
    <xf numFmtId="0" fontId="13" fillId="18" borderId="23" xfId="0" applyFont="1" applyFill="1" applyBorder="1">
      <alignment vertical="center"/>
    </xf>
    <xf numFmtId="0" fontId="13" fillId="18" borderId="10" xfId="0" applyFont="1" applyFill="1" applyBorder="1">
      <alignment vertical="center"/>
    </xf>
    <xf numFmtId="0" fontId="13" fillId="20" borderId="21" xfId="0" applyFont="1" applyFill="1" applyBorder="1">
      <alignment vertical="center"/>
    </xf>
    <xf numFmtId="0" fontId="13" fillId="20" borderId="0" xfId="0" applyFont="1" applyFill="1" applyBorder="1">
      <alignment vertical="center"/>
    </xf>
    <xf numFmtId="0" fontId="13" fillId="21" borderId="21" xfId="0" applyFont="1" applyFill="1" applyBorder="1">
      <alignment vertical="center"/>
    </xf>
    <xf numFmtId="0" fontId="13" fillId="21" borderId="0" xfId="0" applyFont="1" applyFill="1" applyBorder="1">
      <alignment vertical="center"/>
    </xf>
    <xf numFmtId="0" fontId="13" fillId="22" borderId="21" xfId="0" applyFont="1" applyFill="1" applyBorder="1">
      <alignment vertical="center"/>
    </xf>
    <xf numFmtId="0" fontId="13" fillId="22" borderId="24" xfId="0" applyFont="1" applyFill="1" applyBorder="1">
      <alignment vertical="center"/>
    </xf>
    <xf numFmtId="0" fontId="13" fillId="22" borderId="25" xfId="0" applyFont="1" applyFill="1" applyBorder="1">
      <alignment vertical="center"/>
    </xf>
    <xf numFmtId="0" fontId="13" fillId="22" borderId="0" xfId="0" applyFont="1" applyFill="1" applyBorder="1">
      <alignment vertical="center"/>
    </xf>
    <xf numFmtId="0" fontId="13" fillId="0" borderId="24" xfId="0" applyFont="1" applyBorder="1">
      <alignment vertical="center"/>
    </xf>
    <xf numFmtId="0" fontId="13" fillId="19" borderId="23" xfId="0" applyFont="1" applyFill="1" applyBorder="1">
      <alignment vertical="center"/>
    </xf>
    <xf numFmtId="0" fontId="13" fillId="19" borderId="10" xfId="0" applyFont="1" applyFill="1" applyBorder="1">
      <alignment vertical="center"/>
    </xf>
    <xf numFmtId="0" fontId="16" fillId="0" borderId="0" xfId="0" applyFont="1" applyAlignment="1">
      <alignment horizontal="center" vertical="center"/>
    </xf>
    <xf numFmtId="0" fontId="16" fillId="0" borderId="0" xfId="0" applyFont="1" applyAlignment="1">
      <alignment horizontal="right" vertical="center"/>
    </xf>
    <xf numFmtId="0" fontId="12" fillId="0" borderId="0" xfId="0" applyFont="1" applyBorder="1">
      <alignment vertical="center"/>
    </xf>
    <xf numFmtId="0" fontId="13" fillId="0" borderId="21" xfId="0" applyFont="1" applyFill="1" applyBorder="1">
      <alignment vertical="center"/>
    </xf>
    <xf numFmtId="0" fontId="16" fillId="0" borderId="0" xfId="0" applyFont="1" applyBorder="1" applyAlignment="1">
      <alignment horizontal="center" vertical="center"/>
    </xf>
    <xf numFmtId="0" fontId="13" fillId="0" borderId="0" xfId="0" quotePrefix="1" applyFont="1" applyAlignment="1">
      <alignment vertical="top"/>
    </xf>
    <xf numFmtId="0" fontId="13" fillId="0" borderId="15" xfId="0" applyFont="1" applyBorder="1" applyAlignment="1">
      <alignment horizontal="left" vertical="center"/>
    </xf>
    <xf numFmtId="0" fontId="13" fillId="0" borderId="16" xfId="0" applyFont="1" applyBorder="1" applyAlignment="1">
      <alignment horizontal="center" vertical="center"/>
    </xf>
    <xf numFmtId="0" fontId="13" fillId="6" borderId="9" xfId="0" applyFont="1" applyFill="1" applyBorder="1" applyAlignment="1">
      <alignment horizontal="left" vertical="center"/>
    </xf>
    <xf numFmtId="0" fontId="13" fillId="6" borderId="11" xfId="0" applyFont="1" applyFill="1" applyBorder="1" applyAlignment="1">
      <alignment horizontal="center" vertical="center"/>
    </xf>
    <xf numFmtId="0" fontId="12" fillId="0" borderId="0" xfId="0" quotePrefix="1" applyFont="1">
      <alignment vertical="center"/>
    </xf>
    <xf numFmtId="0" fontId="12" fillId="2" borderId="15" xfId="0" applyFont="1" applyFill="1" applyBorder="1">
      <alignment vertical="center"/>
    </xf>
    <xf numFmtId="0" fontId="13" fillId="2" borderId="14" xfId="0" applyFont="1" applyFill="1" applyBorder="1">
      <alignment vertical="center"/>
    </xf>
    <xf numFmtId="0" fontId="13" fillId="2" borderId="16" xfId="0" applyFont="1" applyFill="1" applyBorder="1">
      <alignment vertical="center"/>
    </xf>
    <xf numFmtId="0" fontId="13" fillId="2" borderId="15" xfId="0" applyFont="1" applyFill="1" applyBorder="1">
      <alignment vertical="center"/>
    </xf>
    <xf numFmtId="0" fontId="12" fillId="2" borderId="27" xfId="0" applyFont="1" applyFill="1" applyBorder="1">
      <alignment vertical="center"/>
    </xf>
    <xf numFmtId="0" fontId="13" fillId="2" borderId="0" xfId="0" applyFont="1" applyFill="1" applyBorder="1">
      <alignment vertical="center"/>
    </xf>
    <xf numFmtId="0" fontId="13" fillId="2" borderId="25" xfId="0" applyFont="1" applyFill="1" applyBorder="1">
      <alignment vertical="center"/>
    </xf>
    <xf numFmtId="0" fontId="13" fillId="2" borderId="27" xfId="0" applyFont="1" applyFill="1" applyBorder="1">
      <alignment vertical="center"/>
    </xf>
    <xf numFmtId="0" fontId="12" fillId="2" borderId="20" xfId="0" applyFont="1" applyFill="1" applyBorder="1">
      <alignment vertical="center"/>
    </xf>
    <xf numFmtId="0" fontId="13" fillId="2" borderId="17" xfId="0" applyFont="1" applyFill="1" applyBorder="1">
      <alignment vertical="center"/>
    </xf>
    <xf numFmtId="0" fontId="13" fillId="2" borderId="19" xfId="0" applyFont="1" applyFill="1" applyBorder="1">
      <alignment vertical="center"/>
    </xf>
    <xf numFmtId="0" fontId="13" fillId="2" borderId="20" xfId="0" applyFont="1" applyFill="1" applyBorder="1">
      <alignment vertical="center"/>
    </xf>
    <xf numFmtId="0" fontId="13" fillId="0" borderId="15" xfId="0" applyFont="1" applyBorder="1">
      <alignment vertical="center"/>
    </xf>
    <xf numFmtId="0" fontId="13" fillId="0" borderId="14" xfId="0" applyFont="1" applyBorder="1">
      <alignment vertical="center"/>
    </xf>
    <xf numFmtId="0" fontId="13" fillId="0" borderId="16" xfId="0" applyFont="1" applyBorder="1">
      <alignment vertical="center"/>
    </xf>
    <xf numFmtId="0" fontId="13" fillId="2" borderId="0" xfId="0" applyFont="1" applyFill="1">
      <alignment vertical="center"/>
    </xf>
    <xf numFmtId="0" fontId="13" fillId="0" borderId="27" xfId="0" applyFont="1" applyBorder="1">
      <alignment vertical="center"/>
    </xf>
    <xf numFmtId="0" fontId="13" fillId="0" borderId="0" xfId="0" quotePrefix="1" applyFont="1" applyBorder="1">
      <alignment vertical="center"/>
    </xf>
    <xf numFmtId="0" fontId="13" fillId="0" borderId="20" xfId="0" applyFont="1" applyBorder="1">
      <alignment vertical="center"/>
    </xf>
    <xf numFmtId="0" fontId="13" fillId="0" borderId="17" xfId="0" applyFont="1" applyBorder="1">
      <alignment vertical="center"/>
    </xf>
    <xf numFmtId="0" fontId="13" fillId="0" borderId="19" xfId="0" applyFont="1" applyBorder="1">
      <alignment vertical="center"/>
    </xf>
    <xf numFmtId="0" fontId="13" fillId="0" borderId="25" xfId="0" applyFont="1" applyBorder="1">
      <alignment vertical="center"/>
    </xf>
    <xf numFmtId="0" fontId="16" fillId="0" borderId="0" xfId="0" applyFont="1" applyAlignment="1">
      <alignment horizontal="left" vertical="top" wrapText="1"/>
    </xf>
    <xf numFmtId="0" fontId="27" fillId="0" borderId="0" xfId="0" applyFont="1">
      <alignment vertical="center"/>
    </xf>
    <xf numFmtId="0" fontId="4" fillId="0" borderId="0" xfId="0" applyFont="1" applyAlignment="1">
      <alignment vertical="center"/>
    </xf>
    <xf numFmtId="0" fontId="8" fillId="0" borderId="0" xfId="0" applyFont="1" applyAlignment="1">
      <alignment vertical="center"/>
    </xf>
    <xf numFmtId="0" fontId="28" fillId="0" borderId="0" xfId="0" applyFont="1" applyAlignment="1">
      <alignment vertical="center"/>
    </xf>
    <xf numFmtId="0" fontId="4" fillId="0" borderId="14"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9" xfId="0" applyFont="1" applyBorder="1" applyAlignment="1">
      <alignment vertical="center"/>
    </xf>
    <xf numFmtId="0" fontId="4" fillId="23" borderId="15" xfId="0" applyFont="1" applyFill="1" applyBorder="1" applyAlignment="1">
      <alignment horizontal="right" vertical="center"/>
    </xf>
    <xf numFmtId="0" fontId="4" fillId="23" borderId="14" xfId="0" applyFont="1" applyFill="1" applyBorder="1" applyAlignment="1">
      <alignment horizontal="right" vertical="center"/>
    </xf>
    <xf numFmtId="0" fontId="4" fillId="23" borderId="16" xfId="0" applyFont="1" applyFill="1" applyBorder="1" applyAlignment="1">
      <alignment horizontal="right" vertical="center"/>
    </xf>
    <xf numFmtId="0" fontId="4" fillId="23" borderId="14" xfId="0" applyFont="1" applyFill="1" applyBorder="1" applyAlignment="1">
      <alignment vertical="center"/>
    </xf>
    <xf numFmtId="0" fontId="4" fillId="23" borderId="16" xfId="0" applyFont="1" applyFill="1" applyBorder="1">
      <alignment vertical="center"/>
    </xf>
    <xf numFmtId="0" fontId="4" fillId="23" borderId="27" xfId="0" applyFont="1" applyFill="1" applyBorder="1" applyAlignment="1">
      <alignment horizontal="right" vertical="center"/>
    </xf>
    <xf numFmtId="0" fontId="4" fillId="23" borderId="0" xfId="0" applyFont="1" applyFill="1" applyBorder="1" applyAlignment="1">
      <alignment horizontal="right" vertical="center"/>
    </xf>
    <xf numFmtId="0" fontId="4" fillId="23" borderId="0" xfId="0" applyFont="1" applyFill="1" applyBorder="1" applyAlignment="1">
      <alignment vertical="center"/>
    </xf>
    <xf numFmtId="0" fontId="4" fillId="0" borderId="25" xfId="0" applyFont="1" applyBorder="1" applyAlignment="1">
      <alignment vertical="center"/>
    </xf>
    <xf numFmtId="0" fontId="4" fillId="23" borderId="25" xfId="0" applyFont="1" applyFill="1" applyBorder="1" applyAlignment="1">
      <alignment horizontal="right" vertical="center"/>
    </xf>
    <xf numFmtId="0" fontId="4" fillId="23" borderId="25" xfId="0" applyFont="1" applyFill="1" applyBorder="1">
      <alignment vertical="center"/>
    </xf>
    <xf numFmtId="0" fontId="4" fillId="23" borderId="20" xfId="0" applyFont="1" applyFill="1" applyBorder="1" applyAlignment="1">
      <alignment horizontal="right" vertical="center"/>
    </xf>
    <xf numFmtId="0" fontId="4" fillId="23" borderId="17" xfId="0" applyFont="1" applyFill="1" applyBorder="1" applyAlignment="1">
      <alignment horizontal="right" vertical="center"/>
    </xf>
    <xf numFmtId="0" fontId="4" fillId="23" borderId="19" xfId="0" applyFont="1" applyFill="1" applyBorder="1" applyAlignment="1">
      <alignment horizontal="right" vertical="center"/>
    </xf>
    <xf numFmtId="0" fontId="4" fillId="23" borderId="17" xfId="0" applyFont="1" applyFill="1" applyBorder="1" applyAlignment="1">
      <alignment vertical="center"/>
    </xf>
    <xf numFmtId="0" fontId="4" fillId="23" borderId="19" xfId="0" applyFont="1" applyFill="1" applyBorder="1">
      <alignment vertical="center"/>
    </xf>
    <xf numFmtId="20" fontId="0" fillId="0" borderId="0" xfId="0" applyNumberFormat="1" applyFill="1" applyBorder="1" applyAlignment="1">
      <alignment horizontal="center"/>
    </xf>
    <xf numFmtId="0" fontId="0" fillId="0" borderId="0" xfId="0" applyFill="1" applyAlignment="1">
      <alignment horizontal="center"/>
    </xf>
    <xf numFmtId="0" fontId="0" fillId="0" borderId="0" xfId="0" applyFill="1" applyAlignment="1" applyProtection="1">
      <alignment horizontal="center" vertical="center"/>
      <protection locked="0"/>
    </xf>
    <xf numFmtId="0" fontId="0" fillId="2" borderId="0" xfId="0" applyFill="1" applyBorder="1" applyAlignment="1">
      <alignment horizont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0" fillId="0" borderId="0" xfId="0" applyFont="1" applyBorder="1" applyAlignment="1">
      <alignment horizontal="left" vertical="center"/>
    </xf>
    <xf numFmtId="0" fontId="0" fillId="0" borderId="0" xfId="0" applyFont="1" applyFill="1" applyBorder="1" applyAlignment="1">
      <alignment horizontal="left" vertical="center"/>
    </xf>
    <xf numFmtId="0" fontId="0" fillId="0" borderId="0" xfId="0" applyFont="1" applyFill="1" applyAlignment="1">
      <alignment horizontal="left" vertical="center"/>
    </xf>
    <xf numFmtId="0" fontId="0" fillId="0" borderId="0" xfId="0" applyFill="1" applyBorder="1" applyAlignment="1">
      <alignment horizontal="left"/>
    </xf>
    <xf numFmtId="0" fontId="0" fillId="0" borderId="0" xfId="0" applyFill="1" applyAlignment="1">
      <alignment horizontal="left" vertical="center"/>
    </xf>
    <xf numFmtId="0" fontId="0" fillId="0" borderId="0" xfId="0" applyFill="1" applyAlignment="1">
      <alignment horizontal="left"/>
    </xf>
    <xf numFmtId="0" fontId="0" fillId="0" borderId="0" xfId="0" applyNumberFormat="1" applyFill="1" applyBorder="1" applyAlignment="1">
      <alignment horizontal="left"/>
    </xf>
    <xf numFmtId="49" fontId="0" fillId="0" borderId="0" xfId="0" applyNumberFormat="1" applyFont="1" applyFill="1" applyBorder="1" applyAlignment="1">
      <alignment horizontal="left" vertical="center"/>
    </xf>
    <xf numFmtId="49" fontId="0" fillId="0" borderId="0" xfId="0" applyNumberFormat="1" applyFill="1" applyBorder="1" applyAlignment="1">
      <alignment horizontal="center" vertical="center"/>
    </xf>
    <xf numFmtId="49" fontId="0" fillId="0" borderId="0" xfId="0" applyNumberFormat="1" applyFill="1" applyBorder="1" applyAlignment="1">
      <alignment horizontal="left"/>
    </xf>
    <xf numFmtId="0" fontId="0" fillId="0" borderId="0" xfId="0" applyNumberFormat="1" applyAlignment="1" applyProtection="1">
      <alignment horizontal="center" vertical="center"/>
    </xf>
    <xf numFmtId="0" fontId="0" fillId="2" borderId="12" xfId="0" applyNumberFormat="1" applyFill="1" applyBorder="1" applyAlignment="1" applyProtection="1">
      <alignment horizontal="center" vertical="center"/>
    </xf>
    <xf numFmtId="0" fontId="0" fillId="0" borderId="0" xfId="0" applyAlignment="1">
      <alignment horizontal="right"/>
    </xf>
    <xf numFmtId="0" fontId="0" fillId="2" borderId="10" xfId="0" applyFill="1" applyBorder="1" applyAlignment="1">
      <alignment horizontal="center" vertical="center"/>
    </xf>
    <xf numFmtId="0" fontId="0" fillId="2" borderId="11" xfId="0" applyFill="1" applyBorder="1" applyAlignment="1">
      <alignment horizontal="center" vertical="center"/>
    </xf>
    <xf numFmtId="20" fontId="0" fillId="0" borderId="10" xfId="0" applyNumberFormat="1" applyFill="1" applyBorder="1" applyAlignment="1">
      <alignment horizontal="center" vertical="center"/>
    </xf>
    <xf numFmtId="49" fontId="0" fillId="0" borderId="10" xfId="0" applyNumberFormat="1" applyFill="1" applyBorder="1" applyAlignment="1">
      <alignment horizontal="center" vertical="center"/>
    </xf>
    <xf numFmtId="0" fontId="0" fillId="0" borderId="10" xfId="0" applyBorder="1" applyAlignment="1">
      <alignment horizontal="center" vertical="center"/>
    </xf>
    <xf numFmtId="0" fontId="0" fillId="0" borderId="0" xfId="0" applyAlignment="1"/>
    <xf numFmtId="0" fontId="0" fillId="0" borderId="0" xfId="0" applyAlignment="1">
      <alignment horizontal="left"/>
    </xf>
    <xf numFmtId="0" fontId="0" fillId="0" borderId="10" xfId="0" applyFill="1" applyBorder="1" applyAlignment="1">
      <alignment horizontal="center" vertical="center"/>
    </xf>
    <xf numFmtId="177" fontId="0" fillId="0" borderId="0" xfId="0" applyNumberFormat="1" applyFill="1" applyAlignment="1">
      <alignment horizontal="left" vertical="center" shrinkToFit="1"/>
    </xf>
    <xf numFmtId="177" fontId="0" fillId="0" borderId="0" xfId="0" applyNumberFormat="1" applyFill="1" applyAlignment="1">
      <alignment horizontal="center" vertical="center"/>
    </xf>
    <xf numFmtId="0" fontId="0" fillId="0" borderId="10" xfId="0" applyNumberFormat="1" applyFill="1" applyBorder="1" applyAlignment="1">
      <alignment horizontal="center" vertical="center"/>
    </xf>
    <xf numFmtId="0" fontId="0" fillId="0" borderId="0" xfId="0" applyFill="1">
      <alignment vertical="center"/>
    </xf>
    <xf numFmtId="180" fontId="0" fillId="0" borderId="0" xfId="0" applyNumberFormat="1" applyFont="1" applyFill="1" applyBorder="1" applyAlignment="1">
      <alignment horizontal="left" vertical="center"/>
    </xf>
    <xf numFmtId="180" fontId="0" fillId="0" borderId="10" xfId="0" applyNumberFormat="1" applyFill="1" applyBorder="1" applyAlignment="1">
      <alignment horizontal="center" vertical="center"/>
    </xf>
    <xf numFmtId="180" fontId="0" fillId="0" borderId="0" xfId="0" applyNumberFormat="1" applyFill="1" applyBorder="1" applyAlignment="1">
      <alignment horizontal="left"/>
    </xf>
    <xf numFmtId="180" fontId="0" fillId="0" borderId="0" xfId="0" applyNumberFormat="1" applyFill="1" applyBorder="1" applyAlignment="1">
      <alignment horizontal="center" vertical="center"/>
    </xf>
    <xf numFmtId="181" fontId="0" fillId="0" borderId="0" xfId="0" applyNumberFormat="1" applyFont="1" applyFill="1" applyBorder="1" applyAlignment="1">
      <alignment horizontal="left" vertical="center"/>
    </xf>
    <xf numFmtId="181" fontId="0" fillId="0" borderId="10" xfId="0" applyNumberFormat="1" applyFill="1" applyBorder="1" applyAlignment="1">
      <alignment horizontal="center" vertical="center"/>
    </xf>
    <xf numFmtId="181" fontId="0" fillId="0" borderId="0" xfId="0" applyNumberFormat="1" applyFill="1" applyBorder="1" applyAlignment="1">
      <alignment horizontal="left"/>
    </xf>
    <xf numFmtId="181" fontId="0" fillId="0" borderId="0" xfId="0" applyNumberFormat="1" applyFill="1" applyBorder="1" applyAlignment="1">
      <alignment horizontal="center" vertical="center"/>
    </xf>
    <xf numFmtId="0" fontId="0" fillId="0" borderId="0" xfId="0" applyNumberFormat="1" applyFill="1" applyAlignment="1" applyProtection="1">
      <alignment horizontal="center" vertical="center"/>
    </xf>
    <xf numFmtId="180" fontId="0" fillId="0" borderId="0" xfId="0" applyNumberFormat="1" applyFill="1" applyAlignment="1">
      <alignment horizontal="center" vertical="center"/>
    </xf>
    <xf numFmtId="0" fontId="0" fillId="0" borderId="0" xfId="0" applyNumberFormat="1" applyFill="1" applyBorder="1" applyAlignment="1">
      <alignment horizontal="center" vertical="center"/>
    </xf>
    <xf numFmtId="0" fontId="0" fillId="0" borderId="0" xfId="0" applyNumberFormat="1" applyAlignment="1" applyProtection="1">
      <alignment horizontal="left"/>
    </xf>
    <xf numFmtId="0" fontId="0" fillId="4" borderId="0" xfId="0" applyNumberFormat="1" applyFill="1" applyBorder="1" applyAlignment="1">
      <alignment horizontal="center" vertical="center"/>
    </xf>
    <xf numFmtId="0" fontId="0" fillId="4" borderId="31" xfId="0" applyNumberFormat="1" applyFill="1" applyBorder="1" applyAlignment="1">
      <alignment horizontal="center" vertical="center"/>
    </xf>
    <xf numFmtId="180" fontId="0" fillId="24" borderId="12" xfId="0" applyNumberFormat="1" applyFill="1" applyBorder="1" applyAlignment="1">
      <alignment horizontal="center" vertical="center"/>
    </xf>
    <xf numFmtId="0" fontId="0" fillId="24" borderId="12" xfId="0" applyFill="1" applyBorder="1" applyAlignment="1">
      <alignment horizontal="center" vertical="center"/>
    </xf>
    <xf numFmtId="0" fontId="0" fillId="0" borderId="10" xfId="0" applyBorder="1" applyAlignment="1" applyProtection="1">
      <alignment horizontal="center" vertical="center"/>
    </xf>
    <xf numFmtId="0" fontId="0" fillId="2" borderId="10" xfId="0" applyFill="1" applyBorder="1" applyAlignment="1" applyProtection="1">
      <alignment horizontal="center" vertical="center"/>
    </xf>
    <xf numFmtId="0" fontId="0" fillId="0" borderId="0" xfId="0" applyFill="1" applyAlignment="1" applyProtection="1">
      <alignment horizontal="left"/>
    </xf>
    <xf numFmtId="0" fontId="0" fillId="0" borderId="0" xfId="0" applyAlignment="1" applyProtection="1">
      <alignment horizontal="center" vertical="center"/>
    </xf>
    <xf numFmtId="0" fontId="13" fillId="0" borderId="0" xfId="0" applyFont="1" applyAlignment="1">
      <alignment horizontal="left" vertical="center" wrapText="1"/>
    </xf>
    <xf numFmtId="0" fontId="0" fillId="0" borderId="0" xfId="0" applyAlignment="1">
      <alignment vertical="center" shrinkToFit="1"/>
    </xf>
    <xf numFmtId="0" fontId="6" fillId="0" borderId="0" xfId="0" applyFont="1">
      <alignment vertical="center"/>
    </xf>
    <xf numFmtId="0" fontId="32"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pplyProtection="1">
      <alignment horizontal="left" vertical="center"/>
    </xf>
    <xf numFmtId="0" fontId="34" fillId="0" borderId="0" xfId="0" applyFont="1" applyFill="1" applyBorder="1" applyAlignment="1">
      <alignment horizontal="left" vertical="center"/>
    </xf>
    <xf numFmtId="0" fontId="34" fillId="0" borderId="0" xfId="0" applyFont="1" applyFill="1" applyAlignment="1">
      <alignment horizontal="left" vertical="center"/>
    </xf>
    <xf numFmtId="0" fontId="35" fillId="0" borderId="0" xfId="0" applyNumberFormat="1" applyFont="1" applyAlignment="1">
      <alignment horizontal="center" vertical="center"/>
    </xf>
    <xf numFmtId="0" fontId="32" fillId="0" borderId="0" xfId="0" applyFont="1" applyAlignment="1">
      <alignment horizontal="center" vertical="center"/>
    </xf>
    <xf numFmtId="178" fontId="0" fillId="5" borderId="11" xfId="0" applyNumberFormat="1" applyFill="1" applyBorder="1" applyAlignment="1" applyProtection="1">
      <alignment horizontal="center" vertical="center"/>
      <protection locked="0"/>
    </xf>
    <xf numFmtId="0" fontId="0" fillId="7" borderId="0" xfId="0" applyFill="1" applyBorder="1" applyAlignment="1">
      <alignment horizontal="center"/>
    </xf>
    <xf numFmtId="20" fontId="0" fillId="7" borderId="0" xfId="0" applyNumberFormat="1" applyFill="1" applyBorder="1" applyAlignment="1">
      <alignment horizontal="center"/>
    </xf>
    <xf numFmtId="0" fontId="0" fillId="0" borderId="0" xfId="0" applyAlignment="1">
      <alignment horizontal="center" vertical="center" shrinkToFit="1"/>
    </xf>
    <xf numFmtId="0" fontId="6" fillId="0" borderId="0" xfId="0" applyFont="1" applyAlignment="1">
      <alignment horizontal="center" vertical="center"/>
    </xf>
    <xf numFmtId="0" fontId="35" fillId="7" borderId="10" xfId="0" applyNumberFormat="1" applyFont="1" applyFill="1" applyBorder="1" applyAlignment="1">
      <alignment horizontal="center" vertical="center"/>
    </xf>
    <xf numFmtId="0" fontId="0" fillId="7" borderId="0" xfId="0" applyFill="1" applyBorder="1" applyAlignment="1">
      <alignment horizontal="center" vertical="center"/>
    </xf>
    <xf numFmtId="0" fontId="0" fillId="7" borderId="0" xfId="0" applyNumberFormat="1" applyFill="1" applyBorder="1" applyAlignment="1">
      <alignment horizontal="center" vertical="center" shrinkToFit="1"/>
    </xf>
    <xf numFmtId="0" fontId="0" fillId="7" borderId="0" xfId="0" applyNumberFormat="1" applyFill="1" applyBorder="1" applyAlignment="1">
      <alignment horizontal="center" vertical="center"/>
    </xf>
    <xf numFmtId="0" fontId="35" fillId="7" borderId="9" xfId="0" applyNumberFormat="1" applyFont="1" applyFill="1" applyBorder="1" applyAlignment="1">
      <alignment horizontal="left" vertical="center"/>
    </xf>
    <xf numFmtId="0" fontId="0" fillId="7" borderId="0" xfId="0" applyFill="1" applyBorder="1" applyAlignment="1">
      <alignment horizontal="left" vertical="center"/>
    </xf>
    <xf numFmtId="0" fontId="0" fillId="7" borderId="0" xfId="0" applyNumberFormat="1" applyFill="1" applyBorder="1" applyAlignment="1">
      <alignment horizontal="left" vertical="center"/>
    </xf>
    <xf numFmtId="0" fontId="0" fillId="26" borderId="0" xfId="0" applyNumberFormat="1" applyFill="1" applyBorder="1" applyAlignment="1">
      <alignment horizontal="left" vertical="center"/>
    </xf>
    <xf numFmtId="0" fontId="6" fillId="7" borderId="0" xfId="0" applyFont="1" applyFill="1" applyBorder="1" applyAlignment="1">
      <alignment horizontal="left" vertical="center"/>
    </xf>
    <xf numFmtId="0" fontId="6" fillId="0" borderId="0" xfId="0" applyFont="1" applyFill="1" applyBorder="1" applyAlignment="1">
      <alignment horizontal="left" vertical="center"/>
    </xf>
    <xf numFmtId="0" fontId="6" fillId="11" borderId="29" xfId="0" applyFont="1" applyFill="1" applyBorder="1" applyAlignment="1">
      <alignment horizontal="left" vertical="center"/>
    </xf>
    <xf numFmtId="0" fontId="0" fillId="0" borderId="0" xfId="0" applyFill="1" applyAlignment="1">
      <alignment horizontal="left" shrinkToFit="1"/>
    </xf>
    <xf numFmtId="0" fontId="6" fillId="0" borderId="0" xfId="0" applyFont="1" applyFill="1" applyAlignment="1">
      <alignment horizontal="left"/>
    </xf>
    <xf numFmtId="0" fontId="38" fillId="0" borderId="0" xfId="0" applyFont="1" applyFill="1" applyBorder="1" applyAlignment="1">
      <alignment horizontal="left"/>
    </xf>
    <xf numFmtId="0" fontId="35" fillId="0" borderId="0" xfId="0" applyNumberFormat="1" applyFont="1" applyFill="1" applyBorder="1" applyAlignment="1">
      <alignment horizontal="left"/>
    </xf>
    <xf numFmtId="0" fontId="6" fillId="0" borderId="0" xfId="0" applyFont="1" applyFill="1" applyBorder="1" applyAlignment="1">
      <alignment horizontal="left"/>
    </xf>
    <xf numFmtId="0" fontId="39" fillId="0" borderId="0" xfId="0" applyFont="1" applyFill="1" applyBorder="1" applyAlignment="1" applyProtection="1">
      <alignment horizontal="center" vertical="center"/>
      <protection locked="0"/>
    </xf>
    <xf numFmtId="0" fontId="39" fillId="0" borderId="0" xfId="0" applyFont="1" applyFill="1" applyBorder="1" applyAlignment="1" applyProtection="1">
      <alignment horizontal="center" vertical="center"/>
    </xf>
    <xf numFmtId="181" fontId="39" fillId="0" borderId="0" xfId="0" applyNumberFormat="1" applyFont="1" applyFill="1" applyBorder="1" applyAlignment="1" applyProtection="1">
      <alignment horizontal="center" vertical="center"/>
      <protection locked="0"/>
    </xf>
    <xf numFmtId="180" fontId="39" fillId="0" borderId="0" xfId="0" applyNumberFormat="1" applyFont="1" applyFill="1" applyBorder="1" applyAlignment="1" applyProtection="1">
      <alignment horizontal="center" vertical="center"/>
      <protection locked="0"/>
    </xf>
    <xf numFmtId="49" fontId="39" fillId="0" borderId="0" xfId="0" applyNumberFormat="1" applyFont="1" applyFill="1" applyBorder="1" applyAlignment="1" applyProtection="1">
      <alignment horizontal="center" vertical="center"/>
      <protection locked="0"/>
    </xf>
    <xf numFmtId="0" fontId="36" fillId="0" borderId="0" xfId="0" applyNumberFormat="1" applyFont="1" applyAlignment="1">
      <alignment horizontal="center" vertical="center"/>
    </xf>
    <xf numFmtId="0" fontId="36" fillId="0" borderId="0" xfId="0" applyFont="1" applyAlignment="1">
      <alignment horizontal="center" vertical="center"/>
    </xf>
    <xf numFmtId="0" fontId="6" fillId="11" borderId="0" xfId="0" applyNumberFormat="1" applyFont="1" applyFill="1" applyAlignment="1">
      <alignment horizontal="center" vertical="center"/>
    </xf>
    <xf numFmtId="0" fontId="0" fillId="7" borderId="0" xfId="0" applyNumberFormat="1" applyFill="1" applyAlignment="1">
      <alignment horizontal="center" vertical="center"/>
    </xf>
    <xf numFmtId="180" fontId="0" fillId="25" borderId="0" xfId="0" applyNumberFormat="1" applyFill="1" applyAlignment="1">
      <alignment horizontal="center" vertical="center"/>
    </xf>
    <xf numFmtId="0" fontId="0" fillId="11" borderId="12" xfId="0" applyNumberFormat="1" applyFill="1" applyBorder="1" applyAlignment="1">
      <alignment horizontal="center" vertical="center"/>
    </xf>
    <xf numFmtId="180" fontId="0" fillId="11" borderId="12" xfId="0" applyNumberFormat="1" applyFill="1" applyBorder="1" applyAlignment="1">
      <alignment horizontal="center" vertical="center"/>
    </xf>
    <xf numFmtId="0" fontId="0" fillId="27" borderId="0" xfId="0" applyFill="1" applyAlignment="1">
      <alignment horizontal="center" vertical="center"/>
    </xf>
    <xf numFmtId="0" fontId="41" fillId="0" borderId="0" xfId="0" applyFont="1" applyAlignment="1">
      <alignment vertical="center" shrinkToFit="1"/>
    </xf>
    <xf numFmtId="0" fontId="41" fillId="0" borderId="0" xfId="0" applyFont="1" applyAlignment="1">
      <alignment horizontal="center" vertical="center"/>
    </xf>
    <xf numFmtId="0" fontId="41" fillId="0" borderId="0" xfId="0" applyFont="1" applyAlignment="1" applyProtection="1">
      <alignment horizontal="center" vertical="center"/>
    </xf>
    <xf numFmtId="0" fontId="41" fillId="0" borderId="0" xfId="0" applyFont="1" applyFill="1" applyBorder="1" applyAlignment="1">
      <alignment horizontal="center" vertical="center"/>
    </xf>
    <xf numFmtId="181" fontId="41" fillId="0" borderId="0" xfId="0" applyNumberFormat="1" applyFont="1" applyFill="1" applyBorder="1" applyAlignment="1">
      <alignment horizontal="center" vertical="center"/>
    </xf>
    <xf numFmtId="180" fontId="41" fillId="0" borderId="0" xfId="0" applyNumberFormat="1" applyFont="1" applyFill="1" applyBorder="1" applyAlignment="1">
      <alignment horizontal="center" vertical="center"/>
    </xf>
    <xf numFmtId="49" fontId="41" fillId="0" borderId="0" xfId="0" applyNumberFormat="1" applyFont="1" applyFill="1" applyBorder="1" applyAlignment="1">
      <alignment horizontal="center" vertical="center"/>
    </xf>
    <xf numFmtId="0" fontId="41" fillId="0" borderId="0" xfId="0" applyFont="1" applyBorder="1" applyAlignment="1">
      <alignment horizontal="center" vertical="center"/>
    </xf>
    <xf numFmtId="0" fontId="41" fillId="0" borderId="0" xfId="0" applyFont="1" applyFill="1" applyAlignment="1">
      <alignment horizontal="center" vertical="center"/>
    </xf>
    <xf numFmtId="0" fontId="41" fillId="0" borderId="0" xfId="0" applyNumberFormat="1" applyFont="1" applyAlignment="1" applyProtection="1">
      <alignment horizontal="center" vertical="center"/>
    </xf>
    <xf numFmtId="0" fontId="41" fillId="0" borderId="0" xfId="0" applyNumberFormat="1" applyFont="1" applyFill="1" applyAlignment="1" applyProtection="1">
      <alignment horizontal="center" vertical="center"/>
    </xf>
    <xf numFmtId="0" fontId="41" fillId="0" borderId="0" xfId="0" applyNumberFormat="1" applyFont="1" applyAlignment="1">
      <alignment horizontal="center" vertical="center"/>
    </xf>
    <xf numFmtId="0" fontId="41" fillId="0" borderId="0" xfId="0" applyNumberFormat="1" applyFont="1" applyAlignment="1">
      <alignment horizontal="center" vertical="center" shrinkToFit="1"/>
    </xf>
    <xf numFmtId="0" fontId="42" fillId="0" borderId="0" xfId="0" applyNumberFormat="1" applyFont="1" applyAlignment="1">
      <alignment horizontal="center" vertical="center"/>
    </xf>
    <xf numFmtId="0" fontId="42" fillId="0" borderId="0" xfId="0" applyFont="1" applyAlignment="1">
      <alignment horizontal="center" vertical="center"/>
    </xf>
    <xf numFmtId="0" fontId="41" fillId="0" borderId="0" xfId="0" applyNumberFormat="1" applyFont="1" applyFill="1" applyAlignment="1">
      <alignment horizontal="center" vertical="center"/>
    </xf>
    <xf numFmtId="0" fontId="41" fillId="0" borderId="0" xfId="0" applyFont="1">
      <alignment vertical="center"/>
    </xf>
    <xf numFmtId="0" fontId="36" fillId="4" borderId="9" xfId="0" applyNumberFormat="1" applyFont="1" applyFill="1" applyBorder="1" applyAlignment="1">
      <alignment horizontal="center" vertical="center"/>
    </xf>
    <xf numFmtId="0" fontId="36" fillId="4" borderId="13" xfId="0" applyNumberFormat="1" applyFont="1" applyFill="1" applyBorder="1" applyAlignment="1">
      <alignment horizontal="center" vertical="center"/>
    </xf>
    <xf numFmtId="178" fontId="36" fillId="4" borderId="11" xfId="0" applyNumberFormat="1" applyFont="1" applyFill="1" applyBorder="1" applyAlignment="1">
      <alignment horizontal="center" vertical="center"/>
    </xf>
    <xf numFmtId="0" fontId="36" fillId="2" borderId="9" xfId="0" applyNumberFormat="1" applyFont="1" applyFill="1" applyBorder="1" applyAlignment="1">
      <alignment horizontal="center" vertical="center"/>
    </xf>
    <xf numFmtId="0" fontId="0" fillId="2" borderId="31" xfId="0" applyNumberFormat="1" applyFill="1" applyBorder="1" applyAlignment="1">
      <alignment horizontal="center" vertical="center"/>
    </xf>
    <xf numFmtId="0" fontId="36" fillId="2" borderId="13" xfId="0" applyNumberFormat="1" applyFont="1" applyFill="1" applyBorder="1" applyAlignment="1">
      <alignment horizontal="center" vertical="center"/>
    </xf>
    <xf numFmtId="178" fontId="36" fillId="2" borderId="11" xfId="0" applyNumberFormat="1" applyFont="1" applyFill="1" applyBorder="1" applyAlignment="1">
      <alignment horizontal="center" vertical="center"/>
    </xf>
    <xf numFmtId="181" fontId="0" fillId="2" borderId="10" xfId="0" applyNumberFormat="1" applyFill="1" applyBorder="1" applyAlignment="1">
      <alignment horizontal="center" vertical="center"/>
    </xf>
    <xf numFmtId="180" fontId="0" fillId="2" borderId="10" xfId="0" applyNumberFormat="1" applyFill="1" applyBorder="1" applyAlignment="1">
      <alignment horizontal="center" vertical="center"/>
    </xf>
    <xf numFmtId="49" fontId="0" fillId="2" borderId="10" xfId="0" applyNumberFormat="1" applyFill="1" applyBorder="1" applyAlignment="1">
      <alignment horizontal="center" vertical="center"/>
    </xf>
    <xf numFmtId="0" fontId="0" fillId="2" borderId="0" xfId="0" applyFill="1" applyAlignment="1">
      <alignment horizontal="center"/>
    </xf>
    <xf numFmtId="0" fontId="37" fillId="24" borderId="12" xfId="0" applyFont="1" applyFill="1" applyBorder="1" applyAlignment="1">
      <alignment horizontal="left" vertical="center" wrapText="1"/>
    </xf>
    <xf numFmtId="0" fontId="6" fillId="7" borderId="0" xfId="0" applyFont="1" applyFill="1" applyBorder="1">
      <alignment vertical="center"/>
    </xf>
    <xf numFmtId="0" fontId="9" fillId="0" borderId="0" xfId="0" applyFont="1">
      <alignment vertical="center"/>
    </xf>
    <xf numFmtId="0" fontId="0" fillId="0" borderId="17" xfId="0" applyBorder="1" applyAlignment="1">
      <alignment horizontal="center" wrapText="1"/>
    </xf>
    <xf numFmtId="0" fontId="4" fillId="0" borderId="0" xfId="0" applyFont="1" applyAlignment="1">
      <alignment vertical="center" shrinkToFit="1"/>
    </xf>
    <xf numFmtId="0" fontId="0" fillId="0" borderId="0" xfId="0" applyAlignment="1">
      <alignment horizontal="right" vertical="center"/>
    </xf>
    <xf numFmtId="0" fontId="10" fillId="0" borderId="0" xfId="0" applyFont="1" applyAlignment="1">
      <alignment horizontal="right" vertical="center"/>
    </xf>
    <xf numFmtId="0" fontId="36" fillId="2" borderId="17" xfId="0" applyFont="1" applyFill="1" applyBorder="1" applyAlignment="1">
      <alignment horizontal="center" vertical="center"/>
    </xf>
    <xf numFmtId="0" fontId="36" fillId="4" borderId="17" xfId="0" applyFont="1" applyFill="1" applyBorder="1" applyAlignment="1">
      <alignment horizontal="center" vertical="center"/>
    </xf>
    <xf numFmtId="0" fontId="36" fillId="2" borderId="36" xfId="0" applyNumberFormat="1" applyFont="1" applyFill="1" applyBorder="1" applyAlignment="1">
      <alignment horizontal="center" vertical="center"/>
    </xf>
    <xf numFmtId="0" fontId="36" fillId="2" borderId="37" xfId="0" applyFont="1" applyFill="1" applyBorder="1" applyAlignment="1">
      <alignment horizontal="center" vertical="center"/>
    </xf>
    <xf numFmtId="0" fontId="36" fillId="2" borderId="38" xfId="0" applyNumberFormat="1" applyFont="1" applyFill="1" applyBorder="1" applyAlignment="1">
      <alignment horizontal="center" vertical="center"/>
    </xf>
    <xf numFmtId="0" fontId="0" fillId="2" borderId="35" xfId="0" applyNumberFormat="1" applyFill="1" applyBorder="1" applyAlignment="1">
      <alignment horizontal="center" vertical="center"/>
    </xf>
    <xf numFmtId="0" fontId="0" fillId="2" borderId="35" xfId="0" applyFill="1" applyBorder="1" applyAlignment="1">
      <alignment horizontal="center" vertical="center"/>
    </xf>
    <xf numFmtId="0" fontId="36" fillId="2" borderId="39" xfId="0" applyFont="1" applyFill="1" applyBorder="1" applyAlignment="1">
      <alignment horizontal="center" vertical="center"/>
    </xf>
    <xf numFmtId="0" fontId="36" fillId="2" borderId="40" xfId="0" applyFont="1" applyFill="1" applyBorder="1" applyAlignment="1">
      <alignment horizontal="center" vertical="center"/>
    </xf>
    <xf numFmtId="0" fontId="36" fillId="4" borderId="36" xfId="0" applyNumberFormat="1" applyFont="1" applyFill="1" applyBorder="1" applyAlignment="1">
      <alignment horizontal="center" vertical="center"/>
    </xf>
    <xf numFmtId="0" fontId="36" fillId="4" borderId="37" xfId="0" applyFont="1" applyFill="1" applyBorder="1" applyAlignment="1">
      <alignment horizontal="center" vertical="center"/>
    </xf>
    <xf numFmtId="0" fontId="36" fillId="4" borderId="38" xfId="0" applyNumberFormat="1" applyFont="1" applyFill="1" applyBorder="1" applyAlignment="1">
      <alignment horizontal="center" vertical="center"/>
    </xf>
    <xf numFmtId="0" fontId="0" fillId="4" borderId="35" xfId="0" applyNumberFormat="1" applyFill="1" applyBorder="1" applyAlignment="1">
      <alignment horizontal="center" vertical="center"/>
    </xf>
    <xf numFmtId="0" fontId="0" fillId="4" borderId="35" xfId="0" applyFill="1" applyBorder="1" applyAlignment="1">
      <alignment horizontal="center" vertical="center"/>
    </xf>
    <xf numFmtId="0" fontId="36" fillId="4" borderId="39" xfId="0" applyFont="1" applyFill="1" applyBorder="1" applyAlignment="1">
      <alignment horizontal="center" vertical="center"/>
    </xf>
    <xf numFmtId="0" fontId="36" fillId="4" borderId="40" xfId="0" applyFont="1" applyFill="1" applyBorder="1" applyAlignment="1">
      <alignment horizontal="center" vertical="center"/>
    </xf>
    <xf numFmtId="0" fontId="43" fillId="0" borderId="0" xfId="0" applyFont="1" applyFill="1" applyAlignment="1">
      <alignment vertical="center" shrinkToFit="1"/>
    </xf>
    <xf numFmtId="0" fontId="0" fillId="2" borderId="28" xfId="0" applyFill="1" applyBorder="1" applyAlignment="1">
      <alignment horizontal="center"/>
    </xf>
    <xf numFmtId="179" fontId="44" fillId="0" borderId="30" xfId="0" applyNumberFormat="1" applyFont="1" applyFill="1" applyBorder="1" applyAlignment="1" applyProtection="1">
      <alignment horizontal="center" vertical="center"/>
    </xf>
    <xf numFmtId="178" fontId="44" fillId="0" borderId="11" xfId="0" applyNumberFormat="1" applyFont="1" applyFill="1" applyBorder="1" applyAlignment="1" applyProtection="1">
      <alignment horizontal="center" vertical="center"/>
    </xf>
    <xf numFmtId="0" fontId="45" fillId="5" borderId="10" xfId="0" applyFont="1" applyFill="1" applyBorder="1" applyAlignment="1" applyProtection="1">
      <alignment horizontal="center"/>
    </xf>
    <xf numFmtId="178" fontId="46" fillId="5" borderId="10" xfId="0" applyNumberFormat="1" applyFont="1" applyFill="1" applyBorder="1" applyAlignment="1" applyProtection="1">
      <alignment horizontal="center"/>
      <protection locked="0"/>
    </xf>
    <xf numFmtId="0" fontId="46" fillId="0" borderId="10" xfId="0" applyFont="1" applyFill="1" applyBorder="1" applyAlignment="1">
      <alignment horizontal="center"/>
    </xf>
    <xf numFmtId="20" fontId="46" fillId="0" borderId="10" xfId="0" applyNumberFormat="1" applyFont="1" applyFill="1" applyBorder="1" applyAlignment="1">
      <alignment horizontal="center"/>
    </xf>
    <xf numFmtId="180" fontId="46" fillId="0" borderId="10" xfId="0" applyNumberFormat="1" applyFont="1" applyFill="1" applyBorder="1" applyAlignment="1">
      <alignment horizontal="center"/>
    </xf>
    <xf numFmtId="49" fontId="46" fillId="0" borderId="10" xfId="0" applyNumberFormat="1" applyFont="1" applyFill="1" applyBorder="1" applyAlignment="1">
      <alignment horizontal="center"/>
    </xf>
    <xf numFmtId="20" fontId="46" fillId="5" borderId="10" xfId="0" applyNumberFormat="1" applyFont="1" applyFill="1" applyBorder="1" applyAlignment="1">
      <alignment horizontal="center"/>
    </xf>
    <xf numFmtId="0" fontId="46" fillId="5" borderId="10" xfId="0" applyFont="1" applyFill="1" applyBorder="1" applyAlignment="1">
      <alignment horizontal="center"/>
    </xf>
    <xf numFmtId="0" fontId="46" fillId="5" borderId="12" xfId="0" applyFont="1" applyFill="1" applyBorder="1" applyAlignment="1" applyProtection="1">
      <alignment horizontal="center"/>
      <protection locked="0"/>
    </xf>
    <xf numFmtId="0" fontId="46" fillId="5" borderId="10" xfId="0" applyFont="1" applyFill="1" applyBorder="1" applyAlignment="1" applyProtection="1">
      <alignment horizontal="center"/>
    </xf>
    <xf numFmtId="0" fontId="6" fillId="11" borderId="41" xfId="0" applyFont="1" applyFill="1" applyBorder="1" applyAlignment="1">
      <alignment horizontal="center" vertical="center"/>
    </xf>
    <xf numFmtId="0" fontId="36" fillId="0" borderId="0" xfId="0" applyNumberFormat="1" applyFont="1" applyFill="1" applyBorder="1" applyAlignment="1">
      <alignment horizontal="center" vertical="center" wrapText="1"/>
    </xf>
    <xf numFmtId="182" fontId="0" fillId="0" borderId="42" xfId="0" applyNumberFormat="1" applyBorder="1" applyAlignment="1" applyProtection="1">
      <alignment vertical="center" shrinkToFit="1"/>
      <protection locked="0"/>
    </xf>
    <xf numFmtId="182" fontId="0" fillId="0" borderId="42" xfId="0" applyNumberFormat="1" applyFill="1" applyBorder="1" applyAlignment="1" applyProtection="1">
      <alignment vertical="center" shrinkToFit="1"/>
      <protection locked="0"/>
    </xf>
    <xf numFmtId="182" fontId="0" fillId="0" borderId="42" xfId="0" applyNumberFormat="1" applyFill="1" applyBorder="1" applyAlignment="1" applyProtection="1">
      <alignment horizontal="center" vertical="center" shrinkToFit="1"/>
      <protection locked="0"/>
    </xf>
    <xf numFmtId="178" fontId="0" fillId="5" borderId="10" xfId="0" applyNumberFormat="1" applyFill="1" applyBorder="1" applyAlignment="1" applyProtection="1">
      <alignment horizontal="center" vertical="center"/>
      <protection locked="0"/>
    </xf>
    <xf numFmtId="0" fontId="0" fillId="2" borderId="19" xfId="0" applyFill="1" applyBorder="1" applyAlignment="1">
      <alignment horizontal="center" vertical="top"/>
    </xf>
    <xf numFmtId="0" fontId="48" fillId="5" borderId="43" xfId="0" applyFont="1" applyFill="1" applyBorder="1" applyAlignment="1" applyProtection="1">
      <alignment horizontal="center" vertical="center" shrinkToFit="1"/>
      <protection locked="0"/>
    </xf>
    <xf numFmtId="0" fontId="30" fillId="0" borderId="0" xfId="0" applyFont="1" applyAlignment="1">
      <alignment horizontal="center"/>
    </xf>
    <xf numFmtId="0" fontId="45" fillId="5" borderId="12" xfId="0" applyFont="1" applyFill="1" applyBorder="1" applyAlignment="1" applyProtection="1">
      <alignment horizontal="center"/>
      <protection locked="0"/>
    </xf>
    <xf numFmtId="0" fontId="0" fillId="0" borderId="0" xfId="0" applyNumberFormat="1" applyAlignment="1" applyProtection="1">
      <alignment horizontal="left" vertical="center"/>
    </xf>
    <xf numFmtId="0" fontId="0" fillId="0" borderId="0" xfId="0" quotePrefix="1">
      <alignment vertical="center"/>
    </xf>
    <xf numFmtId="0" fontId="0" fillId="0" borderId="15" xfId="0" applyBorder="1">
      <alignment vertical="center"/>
    </xf>
    <xf numFmtId="0" fontId="0" fillId="0" borderId="14" xfId="0" applyBorder="1">
      <alignment vertical="center"/>
    </xf>
    <xf numFmtId="0" fontId="0" fillId="7" borderId="14" xfId="0" applyNumberFormat="1" applyFill="1" applyBorder="1" applyAlignment="1">
      <alignment horizontal="center" vertical="center"/>
    </xf>
    <xf numFmtId="0" fontId="0" fillId="0" borderId="27" xfId="0" applyBorder="1">
      <alignment vertical="center"/>
    </xf>
    <xf numFmtId="0" fontId="0" fillId="0" borderId="0" xfId="0" applyBorder="1">
      <alignment vertical="center"/>
    </xf>
    <xf numFmtId="0" fontId="49" fillId="3" borderId="9" xfId="0" applyFont="1" applyFill="1" applyBorder="1" applyAlignment="1" applyProtection="1">
      <alignment horizontal="center"/>
      <protection locked="0"/>
    </xf>
    <xf numFmtId="0" fontId="49" fillId="3" borderId="46" xfId="0" applyFont="1" applyFill="1" applyBorder="1" applyAlignment="1" applyProtection="1">
      <alignment horizontal="center"/>
      <protection locked="0"/>
    </xf>
    <xf numFmtId="0" fontId="50" fillId="0" borderId="0" xfId="0" applyFont="1" applyAlignment="1">
      <alignment horizontal="center"/>
    </xf>
    <xf numFmtId="0" fontId="51" fillId="0" borderId="12" xfId="0" applyFont="1" applyBorder="1" applyAlignment="1">
      <alignment horizontal="center"/>
    </xf>
    <xf numFmtId="0" fontId="0" fillId="0" borderId="20" xfId="0" applyBorder="1">
      <alignment vertical="center"/>
    </xf>
    <xf numFmtId="0" fontId="0" fillId="0" borderId="17" xfId="0" applyBorder="1">
      <alignment vertical="center"/>
    </xf>
    <xf numFmtId="0" fontId="0" fillId="7" borderId="17" xfId="0" applyNumberFormat="1" applyFill="1" applyBorder="1" applyAlignment="1">
      <alignment horizontal="center" vertical="center"/>
    </xf>
    <xf numFmtId="0" fontId="0" fillId="2" borderId="12" xfId="0" applyFill="1" applyBorder="1" applyAlignment="1">
      <alignment horizontal="center" vertical="center"/>
    </xf>
    <xf numFmtId="178" fontId="49" fillId="3" borderId="47" xfId="0" applyNumberFormat="1" applyFont="1" applyFill="1" applyBorder="1" applyAlignment="1" applyProtection="1">
      <alignment horizontal="center"/>
      <protection locked="0"/>
    </xf>
    <xf numFmtId="0" fontId="52" fillId="0" borderId="14" xfId="0" applyFont="1" applyBorder="1">
      <alignment vertical="center"/>
    </xf>
    <xf numFmtId="0" fontId="0" fillId="0" borderId="16" xfId="0" applyBorder="1">
      <alignment vertical="center"/>
    </xf>
    <xf numFmtId="0" fontId="52" fillId="0" borderId="0" xfId="0" applyFont="1" applyBorder="1">
      <alignment vertical="center"/>
    </xf>
    <xf numFmtId="0" fontId="0" fillId="0" borderId="25" xfId="0" applyBorder="1">
      <alignment vertical="center"/>
    </xf>
    <xf numFmtId="0" fontId="0" fillId="0" borderId="0" xfId="0" applyFill="1" applyBorder="1" applyAlignment="1">
      <alignment vertical="center"/>
    </xf>
    <xf numFmtId="0" fontId="49" fillId="3" borderId="47" xfId="0" applyFont="1" applyFill="1" applyBorder="1" applyAlignment="1" applyProtection="1">
      <alignment horizontal="center"/>
      <protection locked="0"/>
    </xf>
    <xf numFmtId="178" fontId="49" fillId="0" borderId="0" xfId="0" applyNumberFormat="1" applyFont="1" applyFill="1" applyBorder="1" applyAlignment="1" applyProtection="1">
      <alignment horizontal="center"/>
      <protection locked="0"/>
    </xf>
    <xf numFmtId="0" fontId="52" fillId="0" borderId="17" xfId="0" applyFont="1" applyBorder="1">
      <alignment vertical="center"/>
    </xf>
    <xf numFmtId="0" fontId="0" fillId="0" borderId="19" xfId="0" applyBorder="1">
      <alignment vertical="center"/>
    </xf>
    <xf numFmtId="0" fontId="0" fillId="3" borderId="15" xfId="0" applyFill="1" applyBorder="1">
      <alignment vertical="center"/>
    </xf>
    <xf numFmtId="0" fontId="0" fillId="3" borderId="27" xfId="0" applyFill="1" applyBorder="1">
      <alignment vertical="center"/>
    </xf>
    <xf numFmtId="0" fontId="0" fillId="0" borderId="0" xfId="0" applyFill="1" applyBorder="1">
      <alignment vertical="center"/>
    </xf>
    <xf numFmtId="0" fontId="0" fillId="0" borderId="25" xfId="0" applyFill="1" applyBorder="1">
      <alignment vertical="center"/>
    </xf>
    <xf numFmtId="0" fontId="0" fillId="3" borderId="20" xfId="0" applyFill="1" applyBorder="1">
      <alignment vertical="center"/>
    </xf>
    <xf numFmtId="0" fontId="0" fillId="0" borderId="17" xfId="0" applyFill="1" applyBorder="1">
      <alignment vertical="center"/>
    </xf>
    <xf numFmtId="0" fontId="49" fillId="0" borderId="0" xfId="0" applyFont="1" applyFill="1" applyBorder="1" applyAlignment="1" applyProtection="1">
      <alignment horizontal="center"/>
      <protection locked="0"/>
    </xf>
    <xf numFmtId="0" fontId="53" fillId="0" borderId="0" xfId="0" applyFont="1" applyAlignment="1"/>
    <xf numFmtId="0" fontId="53" fillId="0" borderId="0" xfId="0" applyFont="1">
      <alignment vertical="center"/>
    </xf>
    <xf numFmtId="0" fontId="0" fillId="0" borderId="0" xfId="0" applyAlignment="1">
      <alignment vertical="top"/>
    </xf>
    <xf numFmtId="0" fontId="54" fillId="3" borderId="45" xfId="0" applyFont="1" applyFill="1" applyBorder="1" applyAlignment="1" applyProtection="1">
      <alignment horizontal="center"/>
      <protection locked="0"/>
    </xf>
    <xf numFmtId="0" fontId="55" fillId="0" borderId="0" xfId="0" applyFont="1">
      <alignment vertical="center"/>
    </xf>
    <xf numFmtId="0" fontId="0" fillId="0" borderId="0" xfId="0" applyNumberFormat="1" applyFill="1" applyAlignment="1">
      <alignment horizontal="left" vertical="center"/>
    </xf>
    <xf numFmtId="0" fontId="56" fillId="0" borderId="0" xfId="0" applyFont="1">
      <alignment vertical="center"/>
    </xf>
    <xf numFmtId="0" fontId="57" fillId="0" borderId="0" xfId="0" applyNumberFormat="1" applyFont="1" applyFill="1" applyAlignment="1">
      <alignment horizontal="left" vertical="center"/>
    </xf>
    <xf numFmtId="0" fontId="0" fillId="0" borderId="0" xfId="0">
      <alignment vertical="center"/>
    </xf>
    <xf numFmtId="0" fontId="58" fillId="0" borderId="0" xfId="0" applyFont="1">
      <alignment vertical="center"/>
    </xf>
    <xf numFmtId="0" fontId="7" fillId="0" borderId="0" xfId="0" applyFont="1">
      <alignment vertical="center"/>
    </xf>
    <xf numFmtId="0" fontId="0" fillId="0" borderId="0" xfId="0">
      <alignment vertical="center"/>
    </xf>
    <xf numFmtId="0" fontId="30" fillId="3" borderId="44" xfId="0" applyFont="1" applyFill="1" applyBorder="1" applyAlignment="1" applyProtection="1">
      <alignment horizontal="center" vertical="center" wrapText="1"/>
      <protection locked="0"/>
    </xf>
    <xf numFmtId="0" fontId="59" fillId="3" borderId="44" xfId="0" applyFont="1" applyFill="1" applyBorder="1" applyAlignment="1" applyProtection="1">
      <alignment horizontal="center" vertical="center" wrapText="1"/>
      <protection locked="0"/>
    </xf>
    <xf numFmtId="0" fontId="0" fillId="0" borderId="0" xfId="0">
      <alignment vertical="center"/>
    </xf>
    <xf numFmtId="0" fontId="0" fillId="2" borderId="12" xfId="0" applyFill="1" applyBorder="1" applyAlignment="1">
      <alignment horizontal="center" vertical="center"/>
    </xf>
    <xf numFmtId="0" fontId="0" fillId="2" borderId="9" xfId="0" applyFill="1" applyBorder="1" applyAlignment="1">
      <alignment horizontal="center" vertical="center"/>
    </xf>
    <xf numFmtId="0" fontId="0" fillId="0" borderId="0" xfId="0">
      <alignment vertical="center"/>
    </xf>
    <xf numFmtId="20" fontId="0" fillId="24" borderId="10" xfId="0" applyNumberFormat="1" applyFill="1" applyBorder="1" applyAlignment="1">
      <alignment horizontal="center" vertical="center"/>
    </xf>
    <xf numFmtId="20" fontId="0" fillId="24" borderId="12" xfId="0" applyNumberFormat="1" applyFill="1" applyBorder="1" applyAlignment="1">
      <alignment horizontal="center"/>
    </xf>
    <xf numFmtId="181" fontId="47" fillId="28" borderId="10" xfId="0" applyNumberFormat="1" applyFont="1" applyFill="1" applyBorder="1" applyAlignment="1">
      <alignment horizontal="center"/>
    </xf>
    <xf numFmtId="20" fontId="0" fillId="28" borderId="0" xfId="0" applyNumberFormat="1" applyFill="1" applyBorder="1" applyAlignment="1">
      <alignment horizontal="center"/>
    </xf>
    <xf numFmtId="0" fontId="0" fillId="0" borderId="0" xfId="0" applyFill="1" applyAlignment="1">
      <alignment horizontal="right"/>
    </xf>
    <xf numFmtId="0" fontId="10" fillId="0" borderId="0" xfId="0" applyNumberFormat="1" applyFont="1" applyFill="1" applyAlignment="1">
      <alignment horizontal="left" vertical="center"/>
    </xf>
    <xf numFmtId="0" fontId="0" fillId="0" borderId="0" xfId="0">
      <alignment vertical="center"/>
    </xf>
    <xf numFmtId="0" fontId="60" fillId="0" borderId="0" xfId="0" applyFont="1" applyAlignment="1">
      <alignment horizontal="center" vertical="center"/>
    </xf>
    <xf numFmtId="0" fontId="60" fillId="0" borderId="0" xfId="0" applyNumberFormat="1" applyFont="1" applyAlignment="1">
      <alignment horizontal="center" vertical="center"/>
    </xf>
    <xf numFmtId="0" fontId="61" fillId="0" borderId="0" xfId="0" applyNumberFormat="1" applyFont="1" applyFill="1" applyAlignment="1">
      <alignment horizontal="center" vertical="center"/>
    </xf>
    <xf numFmtId="0" fontId="62" fillId="0" borderId="0" xfId="0" applyFont="1">
      <alignment vertical="center"/>
    </xf>
    <xf numFmtId="0" fontId="63" fillId="0" borderId="0" xfId="0" applyFont="1" applyAlignment="1">
      <alignment horizontal="center" vertical="center"/>
    </xf>
    <xf numFmtId="0" fontId="63" fillId="0" borderId="0" xfId="0" applyNumberFormat="1" applyFont="1" applyAlignment="1">
      <alignment horizontal="center" vertical="center"/>
    </xf>
    <xf numFmtId="0" fontId="62" fillId="0" borderId="0" xfId="0" applyFont="1" applyAlignment="1">
      <alignment horizontal="center" vertical="center"/>
    </xf>
    <xf numFmtId="0" fontId="62" fillId="0" borderId="0" xfId="0" applyNumberFormat="1" applyFont="1" applyAlignment="1">
      <alignment horizontal="center" vertical="center"/>
    </xf>
    <xf numFmtId="0" fontId="62" fillId="0" borderId="0" xfId="0" applyFont="1" applyFill="1" applyAlignment="1">
      <alignment horizontal="center" vertical="center"/>
    </xf>
    <xf numFmtId="0" fontId="64" fillId="0" borderId="0" xfId="0" applyNumberFormat="1" applyFont="1" applyFill="1" applyAlignment="1">
      <alignment horizontal="center" vertical="center"/>
    </xf>
    <xf numFmtId="0" fontId="62" fillId="0" borderId="0" xfId="0" applyNumberFormat="1" applyFont="1" applyAlignment="1">
      <alignment horizontal="center" vertical="center" shrinkToFit="1"/>
    </xf>
    <xf numFmtId="0" fontId="62" fillId="0" borderId="0" xfId="0" applyNumberFormat="1" applyFont="1" applyFill="1" applyAlignment="1">
      <alignment horizontal="center" vertical="center"/>
    </xf>
    <xf numFmtId="178" fontId="60" fillId="4" borderId="11" xfId="0" applyNumberFormat="1" applyFont="1" applyFill="1" applyBorder="1" applyAlignment="1">
      <alignment horizontal="center" vertical="center"/>
    </xf>
    <xf numFmtId="0" fontId="60" fillId="4" borderId="13" xfId="0" applyNumberFormat="1" applyFont="1" applyFill="1" applyBorder="1" applyAlignment="1">
      <alignment horizontal="center" vertical="center"/>
    </xf>
    <xf numFmtId="0" fontId="60" fillId="4" borderId="9" xfId="0" applyNumberFormat="1" applyFont="1" applyFill="1" applyBorder="1" applyAlignment="1">
      <alignment horizontal="center" vertical="center"/>
    </xf>
    <xf numFmtId="180" fontId="0" fillId="18" borderId="12" xfId="0" applyNumberFormat="1" applyFill="1" applyBorder="1" applyAlignment="1">
      <alignment horizontal="center" vertical="center"/>
    </xf>
    <xf numFmtId="0" fontId="0" fillId="18" borderId="12" xfId="0" applyNumberFormat="1" applyFill="1" applyBorder="1" applyAlignment="1">
      <alignment horizontal="center" vertical="center"/>
    </xf>
    <xf numFmtId="180" fontId="0" fillId="4" borderId="0" xfId="0" applyNumberFormat="1" applyFill="1" applyAlignment="1">
      <alignment horizontal="center" vertical="center"/>
    </xf>
    <xf numFmtId="0" fontId="0" fillId="4" borderId="0" xfId="0" applyFill="1" applyAlignment="1">
      <alignment horizontal="center" vertical="center"/>
    </xf>
    <xf numFmtId="178" fontId="60" fillId="2" borderId="11" xfId="0" applyNumberFormat="1" applyFont="1" applyFill="1" applyBorder="1" applyAlignment="1">
      <alignment horizontal="center" vertical="center"/>
    </xf>
    <xf numFmtId="0" fontId="60" fillId="2" borderId="13" xfId="0" applyNumberFormat="1" applyFont="1" applyFill="1" applyBorder="1" applyAlignment="1">
      <alignment horizontal="center" vertical="center"/>
    </xf>
    <xf numFmtId="0" fontId="0" fillId="4" borderId="10" xfId="0" applyNumberFormat="1" applyFill="1" applyBorder="1" applyAlignment="1">
      <alignment horizontal="center" vertical="center"/>
    </xf>
    <xf numFmtId="0" fontId="60" fillId="2" borderId="9" xfId="0" applyNumberFormat="1" applyFont="1" applyFill="1" applyBorder="1" applyAlignment="1">
      <alignment horizontal="center" vertical="center"/>
    </xf>
    <xf numFmtId="0" fontId="0" fillId="4" borderId="0" xfId="0" applyNumberFormat="1" applyFill="1" applyAlignment="1">
      <alignment horizontal="center" vertical="center"/>
    </xf>
    <xf numFmtId="177" fontId="0" fillId="4" borderId="0" xfId="0" applyNumberFormat="1" applyFill="1" applyAlignment="1">
      <alignment horizontal="center" vertical="center"/>
    </xf>
    <xf numFmtId="177" fontId="0" fillId="2" borderId="0" xfId="0" applyNumberFormat="1" applyFill="1" applyAlignment="1">
      <alignment horizontal="left" vertical="center" shrinkToFit="1"/>
    </xf>
    <xf numFmtId="0" fontId="0" fillId="29" borderId="0" xfId="0" applyFill="1" applyAlignment="1">
      <alignment horizontal="center" vertical="center"/>
    </xf>
    <xf numFmtId="178" fontId="0" fillId="3" borderId="11" xfId="0" applyNumberFormat="1" applyFill="1" applyBorder="1" applyAlignment="1" applyProtection="1">
      <alignment horizontal="center" vertical="center"/>
      <protection locked="0"/>
    </xf>
    <xf numFmtId="0" fontId="0" fillId="3" borderId="9" xfId="0"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10" fillId="2" borderId="0" xfId="0" applyFont="1" applyFill="1">
      <alignment vertical="center"/>
    </xf>
    <xf numFmtId="0" fontId="65" fillId="0" borderId="0" xfId="0" applyFont="1">
      <alignment vertical="center"/>
    </xf>
    <xf numFmtId="0" fontId="10" fillId="18" borderId="0" xfId="0" applyNumberFormat="1" applyFont="1" applyFill="1" applyAlignment="1">
      <alignment horizontal="center" vertical="center"/>
    </xf>
    <xf numFmtId="177" fontId="0" fillId="30" borderId="0" xfId="0" applyNumberFormat="1" applyFill="1" applyAlignment="1">
      <alignment horizontal="left" vertical="center" shrinkToFit="1"/>
    </xf>
    <xf numFmtId="0" fontId="0" fillId="4" borderId="0" xfId="0" applyFill="1" applyAlignment="1">
      <alignment horizontal="left" vertical="center"/>
    </xf>
    <xf numFmtId="0" fontId="66" fillId="3" borderId="12" xfId="0" applyFont="1" applyFill="1" applyBorder="1" applyAlignment="1" applyProtection="1">
      <alignment horizontal="center" vertical="center"/>
      <protection locked="0"/>
    </xf>
    <xf numFmtId="0" fontId="60" fillId="0" borderId="0" xfId="0" applyFont="1" applyFill="1" applyBorder="1" applyAlignment="1">
      <alignment horizontal="left"/>
    </xf>
    <xf numFmtId="0" fontId="60" fillId="0" borderId="0" xfId="0" applyNumberFormat="1" applyFont="1" applyFill="1" applyBorder="1" applyAlignment="1">
      <alignment horizontal="left"/>
    </xf>
    <xf numFmtId="0" fontId="10" fillId="0" borderId="0" xfId="0" applyFont="1" applyFill="1" applyBorder="1" applyAlignment="1">
      <alignment horizontal="left" vertical="center"/>
    </xf>
    <xf numFmtId="0" fontId="0" fillId="0" borderId="0" xfId="0" applyNumberFormat="1" applyFill="1" applyBorder="1" applyAlignment="1">
      <alignment horizontal="left" vertical="center"/>
    </xf>
    <xf numFmtId="0" fontId="60" fillId="0" borderId="0" xfId="0" applyFont="1" applyFill="1" applyBorder="1" applyAlignment="1">
      <alignment horizontal="center" vertical="center"/>
    </xf>
    <xf numFmtId="0" fontId="60" fillId="0" borderId="0" xfId="0" applyNumberFormat="1" applyFont="1" applyFill="1" applyBorder="1" applyAlignment="1">
      <alignment horizontal="center" vertical="center"/>
    </xf>
    <xf numFmtId="0" fontId="61" fillId="0" borderId="0" xfId="0" applyNumberFormat="1" applyFont="1" applyFill="1" applyBorder="1" applyAlignment="1">
      <alignment horizontal="left" vertical="center"/>
    </xf>
    <xf numFmtId="0" fontId="10" fillId="0" borderId="0" xfId="0" applyFont="1" applyFill="1" applyAlignment="1">
      <alignment horizontal="center" vertical="center"/>
    </xf>
    <xf numFmtId="0" fontId="60" fillId="4" borderId="12" xfId="0" applyFont="1" applyFill="1" applyBorder="1" applyAlignment="1">
      <alignment horizontal="center" vertical="center"/>
    </xf>
    <xf numFmtId="0" fontId="60" fillId="4" borderId="12" xfId="0" applyNumberFormat="1" applyFont="1" applyFill="1" applyBorder="1" applyAlignment="1">
      <alignment horizontal="center" vertical="center"/>
    </xf>
    <xf numFmtId="0" fontId="0" fillId="3" borderId="0" xfId="0" applyFill="1" applyAlignment="1">
      <alignment horizontal="center" vertical="center"/>
    </xf>
    <xf numFmtId="0" fontId="10" fillId="2" borderId="0" xfId="0" applyFont="1" applyFill="1" applyBorder="1" applyAlignment="1">
      <alignment horizontal="left" vertical="center"/>
    </xf>
    <xf numFmtId="0" fontId="0" fillId="30" borderId="0" xfId="0" applyNumberFormat="1" applyFill="1" applyBorder="1" applyAlignment="1">
      <alignment horizontal="left" vertical="center"/>
    </xf>
    <xf numFmtId="0" fontId="60" fillId="2" borderId="12" xfId="0" applyFont="1" applyFill="1" applyBorder="1" applyAlignment="1">
      <alignment horizontal="center" vertical="center"/>
    </xf>
    <xf numFmtId="0" fontId="0" fillId="30" borderId="17" xfId="0" applyFill="1" applyBorder="1" applyAlignment="1">
      <alignment horizontal="center" vertical="center"/>
    </xf>
    <xf numFmtId="0" fontId="0" fillId="2" borderId="17" xfId="0" applyNumberFormat="1" applyFill="1" applyBorder="1" applyAlignment="1">
      <alignment horizontal="center" vertical="center"/>
    </xf>
    <xf numFmtId="0" fontId="60" fillId="2" borderId="12" xfId="0" applyNumberFormat="1" applyFont="1" applyFill="1" applyBorder="1" applyAlignment="1">
      <alignment horizontal="center" vertical="center"/>
    </xf>
    <xf numFmtId="0" fontId="0" fillId="2" borderId="0" xfId="0" applyNumberFormat="1" applyFill="1" applyBorder="1" applyAlignment="1">
      <alignment horizontal="left" vertical="center"/>
    </xf>
    <xf numFmtId="0" fontId="0" fillId="2" borderId="0" xfId="0" applyFill="1" applyBorder="1" applyAlignment="1">
      <alignment horizontal="left" vertical="center"/>
    </xf>
    <xf numFmtId="0" fontId="61" fillId="0" borderId="9" xfId="0" applyNumberFormat="1" applyFont="1" applyFill="1" applyBorder="1" applyAlignment="1">
      <alignment horizontal="left" vertical="center"/>
    </xf>
    <xf numFmtId="0" fontId="0" fillId="2" borderId="12" xfId="0" applyNumberFormat="1" applyFill="1" applyBorder="1" applyAlignment="1">
      <alignment horizontal="center" vertical="center"/>
    </xf>
    <xf numFmtId="0" fontId="10" fillId="0" borderId="0" xfId="0" applyFont="1" applyAlignment="1">
      <alignment horizontal="center" vertical="center"/>
    </xf>
    <xf numFmtId="0" fontId="60" fillId="4" borderId="25" xfId="0" applyFont="1" applyFill="1" applyBorder="1" applyAlignment="1">
      <alignment horizontal="center" vertical="center"/>
    </xf>
    <xf numFmtId="0" fontId="60" fillId="4" borderId="0" xfId="0" applyFont="1" applyFill="1" applyBorder="1" applyAlignment="1">
      <alignment horizontal="center" vertical="center"/>
    </xf>
    <xf numFmtId="0" fontId="60" fillId="4" borderId="27" xfId="0" applyNumberFormat="1" applyFont="1" applyFill="1" applyBorder="1" applyAlignment="1">
      <alignment horizontal="center" vertical="center"/>
    </xf>
    <xf numFmtId="0" fontId="0" fillId="2" borderId="0" xfId="0" applyFill="1" applyBorder="1" applyAlignment="1">
      <alignment horizontal="center" vertical="center"/>
    </xf>
    <xf numFmtId="0" fontId="60" fillId="2" borderId="16" xfId="0" applyFont="1" applyFill="1" applyBorder="1" applyAlignment="1">
      <alignment horizontal="center" vertical="center"/>
    </xf>
    <xf numFmtId="0" fontId="60" fillId="2" borderId="14" xfId="0" applyFont="1" applyFill="1" applyBorder="1" applyAlignment="1">
      <alignment horizontal="center" vertical="center"/>
    </xf>
    <xf numFmtId="0" fontId="0" fillId="2" borderId="14" xfId="0" applyFill="1" applyBorder="1" applyAlignment="1">
      <alignment horizontal="center" vertical="center"/>
    </xf>
    <xf numFmtId="0" fontId="0" fillId="2" borderId="14" xfId="0" applyNumberFormat="1" applyFill="1" applyBorder="1" applyAlignment="1">
      <alignment horizontal="center" vertical="center"/>
    </xf>
    <xf numFmtId="0" fontId="60" fillId="2" borderId="15" xfId="0" applyNumberFormat="1" applyFont="1" applyFill="1" applyBorder="1" applyAlignment="1">
      <alignment horizontal="center" vertical="center"/>
    </xf>
    <xf numFmtId="0" fontId="0" fillId="2" borderId="0" xfId="0" applyNumberFormat="1" applyFill="1" applyBorder="1" applyAlignment="1">
      <alignment horizontal="center" vertical="center" shrinkToFit="1"/>
    </xf>
    <xf numFmtId="0" fontId="61" fillId="0" borderId="10" xfId="0" applyNumberFormat="1" applyFont="1" applyFill="1" applyBorder="1" applyAlignment="1">
      <alignment horizontal="center" vertical="center"/>
    </xf>
    <xf numFmtId="0" fontId="0" fillId="2" borderId="11" xfId="0" applyNumberFormat="1" applyFill="1" applyBorder="1" applyAlignment="1">
      <alignment horizontal="center" vertical="center"/>
    </xf>
    <xf numFmtId="0" fontId="0" fillId="2" borderId="10" xfId="0" applyNumberFormat="1" applyFill="1" applyBorder="1" applyAlignment="1">
      <alignment horizontal="center" vertical="center"/>
    </xf>
    <xf numFmtId="0" fontId="9" fillId="0" borderId="0" xfId="0" applyFont="1" applyAlignment="1">
      <alignment horizontal="left" vertical="center"/>
    </xf>
    <xf numFmtId="0" fontId="30" fillId="0" borderId="0" xfId="0" applyNumberFormat="1" applyFont="1" applyAlignment="1" applyProtection="1">
      <alignment horizontal="center" vertical="center"/>
    </xf>
    <xf numFmtId="0" fontId="45" fillId="0" borderId="0" xfId="0" applyNumberFormat="1" applyFont="1" applyAlignment="1" applyProtection="1">
      <alignment horizontal="left" vertical="center"/>
    </xf>
    <xf numFmtId="0" fontId="40" fillId="0" borderId="0" xfId="0" applyFont="1" applyFill="1" applyBorder="1" applyAlignment="1" applyProtection="1">
      <alignment horizontal="left"/>
    </xf>
    <xf numFmtId="0" fontId="0" fillId="2" borderId="1" xfId="0" applyFill="1" applyBorder="1">
      <alignment vertical="center"/>
    </xf>
    <xf numFmtId="0" fontId="0" fillId="2" borderId="4" xfId="0" applyFill="1" applyBorder="1">
      <alignment vertical="center"/>
    </xf>
    <xf numFmtId="0" fontId="0" fillId="2" borderId="6" xfId="0" applyFill="1" applyBorder="1">
      <alignment vertical="center"/>
    </xf>
    <xf numFmtId="0" fontId="0" fillId="2" borderId="0" xfId="0" applyFill="1" applyBorder="1">
      <alignment vertical="center"/>
    </xf>
    <xf numFmtId="0" fontId="0" fillId="2" borderId="5"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3" xfId="0" applyFill="1" applyBorder="1">
      <alignment vertical="center"/>
    </xf>
    <xf numFmtId="0" fontId="0" fillId="2" borderId="2" xfId="0" applyFill="1" applyBorder="1">
      <alignment vertical="center"/>
    </xf>
    <xf numFmtId="0" fontId="0" fillId="2" borderId="0" xfId="0" quotePrefix="1" applyFill="1" applyBorder="1" applyAlignment="1">
      <alignment horizontal="center" vertical="center"/>
    </xf>
    <xf numFmtId="14" fontId="0" fillId="2" borderId="0" xfId="0" applyNumberFormat="1" applyFill="1" applyBorder="1" applyAlignment="1">
      <alignment horizontal="center" vertical="center"/>
    </xf>
    <xf numFmtId="14" fontId="0" fillId="3" borderId="45" xfId="0" applyNumberFormat="1" applyFill="1" applyBorder="1" applyProtection="1">
      <alignment vertical="center"/>
      <protection locked="0"/>
    </xf>
    <xf numFmtId="0" fontId="1" fillId="2" borderId="0" xfId="1" quotePrefix="1" applyFill="1">
      <alignment vertical="center"/>
    </xf>
    <xf numFmtId="0" fontId="0" fillId="0" borderId="0" xfId="0">
      <alignment vertical="center"/>
    </xf>
    <xf numFmtId="180" fontId="45" fillId="5" borderId="9" xfId="0" applyNumberFormat="1" applyFont="1" applyFill="1" applyBorder="1" applyAlignment="1" applyProtection="1">
      <alignment horizontal="center"/>
      <protection locked="0"/>
    </xf>
    <xf numFmtId="180" fontId="46" fillId="5" borderId="9" xfId="0" applyNumberFormat="1" applyFont="1" applyFill="1" applyBorder="1" applyAlignment="1" applyProtection="1">
      <alignment horizontal="center"/>
      <protection locked="0"/>
    </xf>
    <xf numFmtId="180" fontId="46" fillId="5" borderId="10" xfId="0" applyNumberFormat="1" applyFont="1" applyFill="1" applyBorder="1" applyAlignment="1" applyProtection="1">
      <alignment horizontal="center"/>
      <protection locked="0"/>
    </xf>
    <xf numFmtId="180" fontId="0" fillId="5" borderId="9" xfId="0" applyNumberFormat="1" applyFill="1" applyBorder="1" applyAlignment="1" applyProtection="1">
      <alignment horizontal="center" vertical="center"/>
      <protection locked="0"/>
    </xf>
    <xf numFmtId="180" fontId="0" fillId="5" borderId="10" xfId="0" applyNumberFormat="1" applyFill="1" applyBorder="1" applyAlignment="1" applyProtection="1">
      <alignment horizontal="center" vertical="center"/>
      <protection locked="0"/>
    </xf>
    <xf numFmtId="180" fontId="0" fillId="3" borderId="13" xfId="0" applyNumberFormat="1" applyFill="1" applyBorder="1" applyAlignment="1" applyProtection="1">
      <alignment horizontal="center" vertical="center"/>
      <protection locked="0"/>
    </xf>
    <xf numFmtId="0" fontId="0" fillId="0" borderId="0" xfId="0">
      <alignment vertical="center"/>
    </xf>
    <xf numFmtId="20" fontId="0" fillId="0" borderId="0" xfId="0" applyNumberFormat="1" applyAlignment="1">
      <alignment horizontal="center" vertical="center"/>
    </xf>
    <xf numFmtId="0" fontId="4" fillId="0" borderId="0" xfId="0" applyFont="1" applyBorder="1" applyAlignment="1">
      <alignment horizontal="left" vertical="top" wrapText="1"/>
    </xf>
    <xf numFmtId="0" fontId="4" fillId="0" borderId="5"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0" xfId="0" applyFont="1" applyAlignment="1">
      <alignment horizontal="left" vertical="center" wrapText="1"/>
    </xf>
    <xf numFmtId="0" fontId="4" fillId="0" borderId="0" xfId="0" applyFont="1" applyAlignment="1">
      <alignment horizontal="left" vertical="top" wrapText="1"/>
    </xf>
    <xf numFmtId="0" fontId="40" fillId="0" borderId="0" xfId="0" applyFont="1" applyFill="1" applyBorder="1" applyAlignment="1" applyProtection="1">
      <alignment horizontal="left" wrapText="1"/>
    </xf>
    <xf numFmtId="0" fontId="67" fillId="0" borderId="0" xfId="0" applyNumberFormat="1" applyFont="1" applyFill="1" applyBorder="1" applyAlignment="1">
      <alignment horizontal="center" vertical="center" shrinkToFit="1"/>
    </xf>
    <xf numFmtId="0" fontId="36" fillId="2" borderId="32" xfId="0" applyNumberFormat="1" applyFont="1" applyFill="1" applyBorder="1" applyAlignment="1">
      <alignment horizontal="center" vertical="center" wrapText="1"/>
    </xf>
    <xf numFmtId="0" fontId="36" fillId="2" borderId="33" xfId="0" applyNumberFormat="1" applyFont="1" applyFill="1" applyBorder="1" applyAlignment="1">
      <alignment horizontal="center" vertical="center" wrapText="1"/>
    </xf>
    <xf numFmtId="0" fontId="36" fillId="2" borderId="34" xfId="0" applyNumberFormat="1" applyFont="1" applyFill="1" applyBorder="1" applyAlignment="1">
      <alignment horizontal="center" vertical="center" wrapText="1"/>
    </xf>
    <xf numFmtId="0" fontId="36" fillId="2" borderId="36" xfId="0" applyNumberFormat="1" applyFont="1" applyFill="1" applyBorder="1" applyAlignment="1">
      <alignment horizontal="center" vertical="center" wrapText="1"/>
    </xf>
    <xf numFmtId="0" fontId="36" fillId="2" borderId="17" xfId="0" applyNumberFormat="1" applyFont="1" applyFill="1" applyBorder="1" applyAlignment="1">
      <alignment horizontal="center" vertical="center" wrapText="1"/>
    </xf>
    <xf numFmtId="0" fontId="36" fillId="2" borderId="37" xfId="0" applyNumberFormat="1" applyFont="1" applyFill="1" applyBorder="1" applyAlignment="1">
      <alignment horizontal="center" vertical="center" wrapText="1"/>
    </xf>
    <xf numFmtId="0" fontId="36" fillId="4" borderId="32" xfId="0" applyNumberFormat="1" applyFont="1" applyFill="1" applyBorder="1" applyAlignment="1">
      <alignment horizontal="center" vertical="center" wrapText="1"/>
    </xf>
    <xf numFmtId="0" fontId="36" fillId="4" borderId="33" xfId="0" applyNumberFormat="1" applyFont="1" applyFill="1" applyBorder="1" applyAlignment="1">
      <alignment horizontal="center" vertical="center" wrapText="1"/>
    </xf>
    <xf numFmtId="0" fontId="36" fillId="4" borderId="34" xfId="0" applyNumberFormat="1" applyFont="1" applyFill="1" applyBorder="1" applyAlignment="1">
      <alignment horizontal="center" vertical="center" wrapText="1"/>
    </xf>
    <xf numFmtId="0" fontId="36" fillId="4" borderId="36" xfId="0" applyNumberFormat="1" applyFont="1" applyFill="1" applyBorder="1" applyAlignment="1">
      <alignment horizontal="center" vertical="center" wrapText="1"/>
    </xf>
    <xf numFmtId="0" fontId="36" fillId="4" borderId="17" xfId="0" applyNumberFormat="1" applyFont="1" applyFill="1" applyBorder="1" applyAlignment="1">
      <alignment horizontal="center" vertical="center" wrapText="1"/>
    </xf>
    <xf numFmtId="0" fontId="36" fillId="4" borderId="37" xfId="0" applyNumberFormat="1" applyFont="1" applyFill="1" applyBorder="1" applyAlignment="1">
      <alignment horizontal="center" vertical="center" wrapText="1"/>
    </xf>
    <xf numFmtId="0" fontId="0" fillId="2" borderId="9" xfId="0" applyNumberFormat="1" applyFill="1" applyBorder="1" applyAlignment="1" applyProtection="1">
      <alignment horizontal="center" vertical="center"/>
    </xf>
    <xf numFmtId="0" fontId="0" fillId="2" borderId="11" xfId="0" applyNumberFormat="1" applyFill="1" applyBorder="1" applyAlignment="1" applyProtection="1">
      <alignment horizontal="center" vertical="center"/>
    </xf>
    <xf numFmtId="0" fontId="0" fillId="0" borderId="0" xfId="0" applyBorder="1" applyAlignment="1">
      <alignment horizontal="center" wrapText="1"/>
    </xf>
    <xf numFmtId="0" fontId="60" fillId="4" borderId="50" xfId="0" applyNumberFormat="1" applyFont="1" applyFill="1" applyBorder="1" applyAlignment="1">
      <alignment horizontal="center" vertical="center" wrapText="1"/>
    </xf>
    <xf numFmtId="0" fontId="60" fillId="4" borderId="49" xfId="0" applyNumberFormat="1" applyFont="1" applyFill="1" applyBorder="1" applyAlignment="1">
      <alignment horizontal="center" vertical="center" wrapText="1"/>
    </xf>
    <xf numFmtId="0" fontId="60" fillId="4" borderId="48" xfId="0" applyNumberFormat="1" applyFont="1" applyFill="1" applyBorder="1" applyAlignment="1">
      <alignment horizontal="center" vertical="center" wrapText="1"/>
    </xf>
    <xf numFmtId="0" fontId="60" fillId="2" borderId="50" xfId="0" applyNumberFormat="1" applyFont="1" applyFill="1" applyBorder="1" applyAlignment="1">
      <alignment horizontal="center" vertical="center" wrapText="1"/>
    </xf>
    <xf numFmtId="0" fontId="60" fillId="2" borderId="49" xfId="0" applyNumberFormat="1" applyFont="1" applyFill="1" applyBorder="1" applyAlignment="1">
      <alignment horizontal="center" vertical="center" wrapText="1"/>
    </xf>
    <xf numFmtId="0" fontId="60" fillId="2" borderId="48" xfId="0" applyNumberFormat="1" applyFont="1" applyFill="1" applyBorder="1" applyAlignment="1">
      <alignment horizontal="center" vertical="center" wrapText="1"/>
    </xf>
    <xf numFmtId="0" fontId="13" fillId="0" borderId="0" xfId="0" applyFont="1" applyAlignment="1">
      <alignment horizontal="left" vertical="top" wrapText="1"/>
    </xf>
    <xf numFmtId="0" fontId="13" fillId="0" borderId="27" xfId="0" quotePrefix="1" applyFont="1" applyBorder="1" applyAlignment="1">
      <alignment horizontal="center" vertical="center"/>
    </xf>
    <xf numFmtId="0" fontId="13" fillId="0" borderId="25" xfId="0" applyFont="1" applyBorder="1" applyAlignment="1">
      <alignment horizontal="center" vertical="center"/>
    </xf>
    <xf numFmtId="0" fontId="13" fillId="0" borderId="27" xfId="0" applyFont="1" applyBorder="1" applyAlignment="1">
      <alignment horizontal="center" vertical="center"/>
    </xf>
    <xf numFmtId="0" fontId="13" fillId="0" borderId="0" xfId="0" applyFont="1" applyBorder="1" applyAlignment="1">
      <alignment horizontal="left" vertical="top" wrapText="1"/>
    </xf>
    <xf numFmtId="0" fontId="13" fillId="0" borderId="25" xfId="0" applyFont="1" applyBorder="1" applyAlignment="1">
      <alignment horizontal="left" vertical="top" wrapText="1"/>
    </xf>
    <xf numFmtId="0" fontId="13" fillId="0" borderId="17" xfId="0" applyFont="1" applyBorder="1" applyAlignment="1">
      <alignment horizontal="left" vertical="top" wrapText="1"/>
    </xf>
    <xf numFmtId="0" fontId="13" fillId="0" borderId="19" xfId="0" applyFont="1" applyBorder="1" applyAlignment="1">
      <alignment horizontal="left" vertical="top" wrapText="1"/>
    </xf>
    <xf numFmtId="0" fontId="13" fillId="2" borderId="0" xfId="0" applyFont="1" applyFill="1" applyBorder="1" applyAlignment="1">
      <alignment horizontal="left" vertical="center" wrapText="1"/>
    </xf>
    <xf numFmtId="0" fontId="13" fillId="2" borderId="25" xfId="0" applyFont="1" applyFill="1" applyBorder="1" applyAlignment="1">
      <alignment horizontal="left" vertical="center" wrapText="1"/>
    </xf>
    <xf numFmtId="176" fontId="13" fillId="0" borderId="0" xfId="0" applyNumberFormat="1" applyFont="1" applyAlignment="1">
      <alignment horizontal="center" vertical="center"/>
    </xf>
    <xf numFmtId="0" fontId="16" fillId="0" borderId="0" xfId="0" applyFont="1" applyAlignment="1">
      <alignment horizontal="left" vertical="top" wrapText="1"/>
    </xf>
    <xf numFmtId="0" fontId="13" fillId="17" borderId="0" xfId="0" applyFont="1" applyFill="1" applyAlignment="1">
      <alignment horizontal="center" vertical="center"/>
    </xf>
    <xf numFmtId="0" fontId="13" fillId="18" borderId="0" xfId="0" applyFont="1" applyFill="1" applyAlignment="1">
      <alignment horizontal="center" vertical="center"/>
    </xf>
    <xf numFmtId="0" fontId="13" fillId="19" borderId="0" xfId="0" applyFont="1" applyFill="1" applyAlignment="1">
      <alignment horizontal="center" vertical="center"/>
    </xf>
    <xf numFmtId="0" fontId="13" fillId="2" borderId="0" xfId="0" applyFont="1" applyFill="1" applyAlignment="1">
      <alignment horizontal="center" vertical="center"/>
    </xf>
    <xf numFmtId="0" fontId="25" fillId="0" borderId="0" xfId="0" applyFont="1" applyAlignment="1">
      <alignment horizontal="left" vertical="top" wrapText="1"/>
    </xf>
    <xf numFmtId="0" fontId="24" fillId="0" borderId="0" xfId="0" applyFont="1" applyAlignment="1">
      <alignment horizontal="left" vertical="top" wrapText="1"/>
    </xf>
    <xf numFmtId="0" fontId="13" fillId="3" borderId="0" xfId="0" applyFont="1" applyFill="1" applyAlignment="1">
      <alignment horizontal="center" vertical="center"/>
    </xf>
    <xf numFmtId="0" fontId="13" fillId="16" borderId="0" xfId="0" applyFont="1" applyFill="1" applyAlignment="1">
      <alignment horizontal="center" vertical="center"/>
    </xf>
    <xf numFmtId="176" fontId="18" fillId="0" borderId="0" xfId="0" applyNumberFormat="1" applyFont="1" applyAlignment="1">
      <alignment horizontal="center" vertical="center"/>
    </xf>
    <xf numFmtId="0" fontId="13" fillId="0" borderId="0" xfId="0" applyNumberFormat="1" applyFont="1" applyAlignment="1">
      <alignment horizontal="left" vertical="top" wrapText="1"/>
    </xf>
    <xf numFmtId="0" fontId="13" fillId="19" borderId="23" xfId="0" applyFont="1" applyFill="1" applyBorder="1" applyAlignment="1">
      <alignment horizontal="center" vertical="center" shrinkToFit="1"/>
    </xf>
    <xf numFmtId="0" fontId="13" fillId="19" borderId="10" xfId="0" applyFont="1" applyFill="1" applyBorder="1" applyAlignment="1">
      <alignment horizontal="center" vertical="center" shrinkToFit="1"/>
    </xf>
    <xf numFmtId="0" fontId="13" fillId="19" borderId="26" xfId="0" applyFont="1" applyFill="1" applyBorder="1" applyAlignment="1">
      <alignment horizontal="center" vertical="center" shrinkToFit="1"/>
    </xf>
    <xf numFmtId="0" fontId="13" fillId="17" borderId="23" xfId="0" applyFont="1" applyFill="1" applyBorder="1" applyAlignment="1">
      <alignment horizontal="center" vertical="center" shrinkToFit="1"/>
    </xf>
    <xf numFmtId="0" fontId="13" fillId="17" borderId="10" xfId="0" applyFont="1" applyFill="1" applyBorder="1" applyAlignment="1">
      <alignment horizontal="center" vertical="center" shrinkToFit="1"/>
    </xf>
    <xf numFmtId="0" fontId="13" fillId="17" borderId="26" xfId="0" applyFont="1" applyFill="1" applyBorder="1" applyAlignment="1">
      <alignment horizontal="center" vertical="center" shrinkToFit="1"/>
    </xf>
    <xf numFmtId="0" fontId="13" fillId="17" borderId="23" xfId="0" applyFont="1" applyFill="1" applyBorder="1" applyAlignment="1">
      <alignment horizontal="left" vertical="center"/>
    </xf>
    <xf numFmtId="0" fontId="13" fillId="17" borderId="10" xfId="0" applyFont="1" applyFill="1" applyBorder="1" applyAlignment="1">
      <alignment horizontal="left" vertical="center"/>
    </xf>
    <xf numFmtId="0" fontId="13" fillId="17" borderId="26" xfId="0" applyFont="1" applyFill="1" applyBorder="1" applyAlignment="1">
      <alignment horizontal="left" vertical="center"/>
    </xf>
    <xf numFmtId="14" fontId="15" fillId="0" borderId="0" xfId="0" applyNumberFormat="1" applyFont="1" applyAlignment="1">
      <alignment horizontal="center" vertical="center"/>
    </xf>
    <xf numFmtId="0" fontId="13" fillId="0" borderId="0" xfId="0" applyFont="1" applyAlignment="1">
      <alignment horizontal="left" vertical="center" wrapText="1"/>
    </xf>
    <xf numFmtId="0" fontId="12" fillId="0" borderId="0" xfId="0" applyFont="1" applyAlignment="1">
      <alignment horizontal="left" vertical="center" wrapText="1"/>
    </xf>
    <xf numFmtId="0" fontId="13" fillId="18" borderId="23" xfId="0" applyFont="1" applyFill="1" applyBorder="1" applyAlignment="1">
      <alignment horizontal="left" vertical="center"/>
    </xf>
    <xf numFmtId="0" fontId="13" fillId="18" borderId="10" xfId="0" applyFont="1" applyFill="1" applyBorder="1" applyAlignment="1">
      <alignment horizontal="left" vertical="center"/>
    </xf>
    <xf numFmtId="0" fontId="13" fillId="0" borderId="12" xfId="0" applyFont="1" applyBorder="1" applyAlignment="1">
      <alignment horizontal="center" vertical="center"/>
    </xf>
    <xf numFmtId="0" fontId="13" fillId="0" borderId="0" xfId="0" applyFont="1" applyAlignment="1">
      <alignment horizontal="center" vertical="center"/>
    </xf>
    <xf numFmtId="0" fontId="23" fillId="15" borderId="1" xfId="0" applyFont="1" applyFill="1" applyBorder="1" applyAlignment="1">
      <alignment horizontal="left" vertical="top" wrapText="1"/>
    </xf>
    <xf numFmtId="0" fontId="23" fillId="15" borderId="2" xfId="0" applyFont="1" applyFill="1" applyBorder="1" applyAlignment="1">
      <alignment horizontal="left" vertical="top" wrapText="1"/>
    </xf>
    <xf numFmtId="0" fontId="23" fillId="15" borderId="3" xfId="0" applyFont="1" applyFill="1" applyBorder="1" applyAlignment="1">
      <alignment horizontal="left" vertical="top" wrapText="1"/>
    </xf>
    <xf numFmtId="0" fontId="23" fillId="15" borderId="4" xfId="0" applyFont="1" applyFill="1" applyBorder="1" applyAlignment="1">
      <alignment horizontal="left" vertical="top" wrapText="1"/>
    </xf>
    <xf numFmtId="0" fontId="23" fillId="15" borderId="0" xfId="0" applyFont="1" applyFill="1" applyBorder="1" applyAlignment="1">
      <alignment horizontal="left" vertical="top" wrapText="1"/>
    </xf>
    <xf numFmtId="0" fontId="23" fillId="15" borderId="5" xfId="0" applyFont="1" applyFill="1" applyBorder="1" applyAlignment="1">
      <alignment horizontal="left" vertical="top" wrapText="1"/>
    </xf>
    <xf numFmtId="0" fontId="23" fillId="15" borderId="6" xfId="0" applyFont="1" applyFill="1" applyBorder="1" applyAlignment="1">
      <alignment horizontal="left" vertical="top" wrapText="1"/>
    </xf>
    <xf numFmtId="0" fontId="23" fillId="15" borderId="7" xfId="0" applyFont="1" applyFill="1" applyBorder="1" applyAlignment="1">
      <alignment horizontal="left" vertical="top" wrapText="1"/>
    </xf>
    <xf numFmtId="0" fontId="23" fillId="15" borderId="8" xfId="0" applyFont="1" applyFill="1" applyBorder="1" applyAlignment="1">
      <alignment horizontal="left" vertical="top" wrapText="1"/>
    </xf>
    <xf numFmtId="0" fontId="12" fillId="0" borderId="0" xfId="0" applyFont="1" applyAlignment="1">
      <alignment horizontal="left" vertical="top" wrapText="1"/>
    </xf>
    <xf numFmtId="0" fontId="13" fillId="6" borderId="9" xfId="0" applyFont="1" applyFill="1" applyBorder="1" applyAlignment="1">
      <alignment horizontal="center" vertical="center"/>
    </xf>
    <xf numFmtId="0" fontId="13" fillId="6" borderId="10" xfId="0" applyFont="1" applyFill="1" applyBorder="1" applyAlignment="1">
      <alignment horizontal="center" vertical="center"/>
    </xf>
    <xf numFmtId="0" fontId="13" fillId="6" borderId="11" xfId="0" applyFont="1" applyFill="1" applyBorder="1" applyAlignment="1">
      <alignment horizontal="center" vertical="center"/>
    </xf>
    <xf numFmtId="0" fontId="13" fillId="15" borderId="9" xfId="0" applyFont="1" applyFill="1" applyBorder="1" applyAlignment="1">
      <alignment horizontal="center" vertical="center"/>
    </xf>
    <xf numFmtId="0" fontId="13" fillId="15" borderId="10" xfId="0" applyFont="1" applyFill="1" applyBorder="1" applyAlignment="1">
      <alignment horizontal="center" vertical="center"/>
    </xf>
    <xf numFmtId="0" fontId="13" fillId="15" borderId="11" xfId="0" applyFont="1" applyFill="1" applyBorder="1" applyAlignment="1">
      <alignment horizontal="center" vertical="center"/>
    </xf>
    <xf numFmtId="0" fontId="13" fillId="7" borderId="9" xfId="0" applyFont="1" applyFill="1" applyBorder="1" applyAlignment="1">
      <alignment horizontal="center" vertical="center"/>
    </xf>
    <xf numFmtId="0" fontId="13" fillId="7" borderId="11" xfId="0" applyFont="1" applyFill="1" applyBorder="1" applyAlignment="1">
      <alignment horizontal="center" vertical="center"/>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5" fillId="0" borderId="0" xfId="0" applyFont="1" applyAlignment="1">
      <alignment horizontal="left" vertical="center" wrapText="1"/>
    </xf>
    <xf numFmtId="0" fontId="31" fillId="3" borderId="15" xfId="0" applyFont="1" applyFill="1" applyBorder="1" applyAlignment="1">
      <alignment horizontal="center" vertical="center" wrapText="1"/>
    </xf>
    <xf numFmtId="0" fontId="31" fillId="3" borderId="14" xfId="0" applyFont="1" applyFill="1" applyBorder="1" applyAlignment="1">
      <alignment horizontal="center" vertical="center" wrapText="1"/>
    </xf>
    <xf numFmtId="0" fontId="31" fillId="3" borderId="16" xfId="0" applyFont="1" applyFill="1" applyBorder="1" applyAlignment="1">
      <alignment horizontal="center" vertical="center" wrapText="1"/>
    </xf>
    <xf numFmtId="0" fontId="31" fillId="3" borderId="27" xfId="0" applyFont="1" applyFill="1" applyBorder="1" applyAlignment="1">
      <alignment horizontal="center" vertical="center" wrapText="1"/>
    </xf>
    <xf numFmtId="0" fontId="31" fillId="3" borderId="0" xfId="0" applyFont="1" applyFill="1" applyBorder="1" applyAlignment="1">
      <alignment horizontal="center" vertical="center" wrapText="1"/>
    </xf>
    <xf numFmtId="0" fontId="31" fillId="3" borderId="25" xfId="0" applyFont="1" applyFill="1" applyBorder="1" applyAlignment="1">
      <alignment horizontal="center" vertical="center" wrapText="1"/>
    </xf>
    <xf numFmtId="0" fontId="31" fillId="3" borderId="20" xfId="0" applyFont="1" applyFill="1" applyBorder="1" applyAlignment="1">
      <alignment horizontal="center" vertical="center" wrapText="1"/>
    </xf>
    <xf numFmtId="0" fontId="31" fillId="3" borderId="17" xfId="0" applyFont="1" applyFill="1" applyBorder="1" applyAlignment="1">
      <alignment horizontal="center" vertical="center" wrapText="1"/>
    </xf>
    <xf numFmtId="0" fontId="31" fillId="3" borderId="19" xfId="0" applyFont="1" applyFill="1" applyBorder="1" applyAlignment="1">
      <alignment horizontal="center" vertical="center" wrapText="1"/>
    </xf>
    <xf numFmtId="0" fontId="13" fillId="0" borderId="0" xfId="0" applyFont="1" applyAlignment="1">
      <alignment horizontal="left" vertical="top" shrinkToFit="1"/>
    </xf>
    <xf numFmtId="0" fontId="14" fillId="0" borderId="0" xfId="0" applyFont="1" applyAlignment="1">
      <alignment horizontal="right" vertical="top" shrinkToFit="1"/>
    </xf>
    <xf numFmtId="0" fontId="13" fillId="0" borderId="0" xfId="0" applyFont="1" applyAlignment="1">
      <alignment vertical="top" shrinkToFit="1"/>
    </xf>
    <xf numFmtId="0" fontId="4" fillId="23" borderId="17" xfId="0" applyFont="1" applyFill="1" applyBorder="1" applyAlignment="1">
      <alignment horizontal="right" vertical="center"/>
    </xf>
    <xf numFmtId="0" fontId="4" fillId="0" borderId="19" xfId="0" applyFont="1" applyBorder="1" applyAlignment="1">
      <alignment horizontal="right" vertical="center"/>
    </xf>
    <xf numFmtId="0" fontId="4" fillId="23" borderId="15" xfId="0" applyFont="1" applyFill="1" applyBorder="1" applyAlignment="1">
      <alignment horizontal="center" vertical="center"/>
    </xf>
    <xf numFmtId="0" fontId="4" fillId="23" borderId="16" xfId="0" applyFont="1" applyFill="1" applyBorder="1" applyAlignment="1">
      <alignment horizontal="center" vertical="center"/>
    </xf>
    <xf numFmtId="0" fontId="4" fillId="23" borderId="27" xfId="0" applyFont="1" applyFill="1" applyBorder="1" applyAlignment="1">
      <alignment horizontal="center" vertical="center"/>
    </xf>
    <xf numFmtId="0" fontId="4" fillId="23" borderId="25" xfId="0" applyFont="1" applyFill="1" applyBorder="1" applyAlignment="1">
      <alignment horizontal="center" vertical="center"/>
    </xf>
    <xf numFmtId="0" fontId="4" fillId="23" borderId="20" xfId="0" applyFont="1" applyFill="1" applyBorder="1" applyAlignment="1">
      <alignment horizontal="center" vertical="center"/>
    </xf>
    <xf numFmtId="0" fontId="4" fillId="23" borderId="19" xfId="0" applyFont="1" applyFill="1" applyBorder="1" applyAlignment="1">
      <alignment horizontal="center" vertical="center"/>
    </xf>
    <xf numFmtId="0" fontId="4" fillId="23" borderId="14" xfId="0" applyFont="1" applyFill="1" applyBorder="1" applyAlignment="1">
      <alignment horizontal="right" vertical="center"/>
    </xf>
    <xf numFmtId="0" fontId="4" fillId="23" borderId="16" xfId="0" applyFont="1" applyFill="1" applyBorder="1" applyAlignment="1">
      <alignment horizontal="right" vertical="center"/>
    </xf>
    <xf numFmtId="0" fontId="4" fillId="0" borderId="16" xfId="0" applyFont="1" applyBorder="1" applyAlignment="1">
      <alignment horizontal="righ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27" xfId="0" applyFont="1" applyBorder="1" applyAlignment="1">
      <alignment horizontal="center" vertical="center"/>
    </xf>
    <xf numFmtId="0" fontId="4" fillId="0" borderId="25" xfId="0" applyFont="1" applyBorder="1" applyAlignment="1">
      <alignment horizontal="center" vertical="center"/>
    </xf>
    <xf numFmtId="0" fontId="4" fillId="0" borderId="20" xfId="0" applyFont="1" applyBorder="1" applyAlignment="1">
      <alignment horizontal="center" vertical="center"/>
    </xf>
    <xf numFmtId="0" fontId="4" fillId="0" borderId="19" xfId="0" applyFont="1" applyBorder="1" applyAlignment="1">
      <alignment horizontal="center" vertical="center"/>
    </xf>
    <xf numFmtId="0" fontId="4" fillId="23" borderId="0" xfId="0" applyFont="1" applyFill="1" applyBorder="1" applyAlignment="1">
      <alignment horizontal="right" vertical="center"/>
    </xf>
    <xf numFmtId="0" fontId="4" fillId="0" borderId="25" xfId="0" applyFont="1" applyBorder="1" applyAlignment="1">
      <alignment horizontal="right" vertical="center"/>
    </xf>
    <xf numFmtId="0" fontId="4" fillId="23" borderId="19" xfId="0" applyFont="1" applyFill="1" applyBorder="1" applyAlignment="1">
      <alignment horizontal="right" vertical="center"/>
    </xf>
    <xf numFmtId="0" fontId="4" fillId="0" borderId="28" xfId="0" applyFont="1" applyBorder="1" applyAlignment="1">
      <alignment horizontal="center" vertical="center"/>
    </xf>
    <xf numFmtId="0" fontId="4" fillId="0" borderId="15" xfId="0" applyFont="1" applyBorder="1" applyAlignment="1">
      <alignment horizontal="right"/>
    </xf>
    <xf numFmtId="0" fontId="4" fillId="0" borderId="16" xfId="0" applyFont="1" applyBorder="1" applyAlignment="1">
      <alignment horizontal="right"/>
    </xf>
    <xf numFmtId="0" fontId="4" fillId="0" borderId="20" xfId="0" applyFont="1" applyBorder="1" applyAlignment="1">
      <alignment horizontal="right"/>
    </xf>
    <xf numFmtId="0" fontId="4" fillId="0" borderId="19" xfId="0" applyFont="1" applyBorder="1" applyAlignment="1">
      <alignment horizontal="right"/>
    </xf>
    <xf numFmtId="0" fontId="4" fillId="0" borderId="15" xfId="0" applyFont="1" applyBorder="1" applyAlignment="1">
      <alignment horizontal="right" vertical="center"/>
    </xf>
    <xf numFmtId="0" fontId="4" fillId="0" borderId="14" xfId="0" applyFont="1" applyBorder="1" applyAlignment="1">
      <alignment horizontal="right" vertical="center"/>
    </xf>
    <xf numFmtId="0" fontId="4" fillId="0" borderId="20" xfId="0" applyFont="1" applyBorder="1" applyAlignment="1">
      <alignment horizontal="right" vertical="center"/>
    </xf>
    <xf numFmtId="0" fontId="4" fillId="0" borderId="17" xfId="0" applyFont="1" applyBorder="1" applyAlignment="1">
      <alignment horizontal="right" vertical="center"/>
    </xf>
    <xf numFmtId="0" fontId="4" fillId="0" borderId="29" xfId="0" applyFont="1" applyBorder="1" applyAlignment="1">
      <alignment horizontal="center" vertical="center"/>
    </xf>
    <xf numFmtId="0" fontId="29" fillId="0" borderId="15" xfId="0" applyFont="1" applyBorder="1" applyAlignment="1">
      <alignment horizontal="center" vertical="center" wrapText="1"/>
    </xf>
    <xf numFmtId="0" fontId="29" fillId="0" borderId="16" xfId="0" applyFont="1" applyBorder="1" applyAlignment="1">
      <alignment horizontal="center" vertical="center"/>
    </xf>
    <xf numFmtId="0" fontId="29" fillId="0" borderId="20" xfId="0" applyFont="1" applyBorder="1" applyAlignment="1">
      <alignment horizontal="center" vertical="center"/>
    </xf>
    <xf numFmtId="0" fontId="29" fillId="0" borderId="19" xfId="0" applyFont="1" applyBorder="1" applyAlignment="1">
      <alignment horizontal="center" vertical="center"/>
    </xf>
    <xf numFmtId="0" fontId="4" fillId="0" borderId="14" xfId="0" applyFont="1" applyBorder="1" applyAlignment="1">
      <alignment horizontal="center" vertical="center"/>
    </xf>
    <xf numFmtId="0" fontId="4" fillId="0" borderId="17" xfId="0" applyFont="1" applyBorder="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0" fillId="0" borderId="17" xfId="0" applyBorder="1" applyAlignment="1">
      <alignment horizontal="left" wrapText="1"/>
    </xf>
    <xf numFmtId="0" fontId="0" fillId="2" borderId="12" xfId="0" applyFill="1" applyBorder="1" applyAlignment="1">
      <alignment horizontal="center" vertical="center"/>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0" fillId="0" borderId="0" xfId="0" applyBorder="1" applyAlignment="1">
      <alignment horizontal="left" wrapText="1"/>
    </xf>
    <xf numFmtId="0" fontId="0" fillId="0" borderId="0" xfId="0">
      <alignment vertical="center"/>
    </xf>
    <xf numFmtId="181" fontId="47" fillId="3" borderId="10" xfId="0" applyNumberFormat="1" applyFont="1" applyFill="1" applyBorder="1" applyAlignment="1">
      <alignment horizontal="center"/>
    </xf>
    <xf numFmtId="181" fontId="47" fillId="17" borderId="10" xfId="0" applyNumberFormat="1" applyFont="1" applyFill="1" applyBorder="1" applyAlignment="1">
      <alignment horizontal="center"/>
    </xf>
    <xf numFmtId="20" fontId="46" fillId="3" borderId="10" xfId="0" applyNumberFormat="1" applyFont="1" applyFill="1" applyBorder="1" applyAlignment="1">
      <alignment horizontal="center"/>
    </xf>
  </cellXfs>
  <cellStyles count="2">
    <cellStyle name="標準" xfId="0" builtinId="0"/>
    <cellStyle name="標準 2" xfId="1"/>
  </cellStyles>
  <dxfs count="2">
    <dxf>
      <font>
        <color rgb="FFFF0000"/>
      </font>
    </dxf>
    <dxf>
      <font>
        <color rgb="FFFF000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85725</xdr:colOff>
      <xdr:row>339</xdr:row>
      <xdr:rowOff>19050</xdr:rowOff>
    </xdr:from>
    <xdr:to>
      <xdr:col>12</xdr:col>
      <xdr:colOff>419100</xdr:colOff>
      <xdr:row>339</xdr:row>
      <xdr:rowOff>133350</xdr:rowOff>
    </xdr:to>
    <xdr:sp macro="" textlink="">
      <xdr:nvSpPr>
        <xdr:cNvPr id="2" name="Line 1"/>
        <xdr:cNvSpPr>
          <a:spLocks noChangeShapeType="1"/>
        </xdr:cNvSpPr>
      </xdr:nvSpPr>
      <xdr:spPr bwMode="auto">
        <a:xfrm>
          <a:off x="5153025" y="22383750"/>
          <a:ext cx="333375" cy="114300"/>
        </a:xfrm>
        <a:prstGeom prst="line">
          <a:avLst/>
        </a:prstGeom>
        <a:noFill/>
        <a:ln w="9525">
          <a:solidFill>
            <a:srgbClr val="000000"/>
          </a:solidFill>
          <a:round/>
          <a:headEnd/>
          <a:tailEnd type="triangle" w="med" len="med"/>
        </a:ln>
      </xdr:spPr>
    </xdr:sp>
    <xdr:clientData/>
  </xdr:twoCellAnchor>
  <xdr:twoCellAnchor>
    <xdr:from>
      <xdr:col>14</xdr:col>
      <xdr:colOff>47625</xdr:colOff>
      <xdr:row>338</xdr:row>
      <xdr:rowOff>142875</xdr:rowOff>
    </xdr:from>
    <xdr:to>
      <xdr:col>14</xdr:col>
      <xdr:colOff>142875</xdr:colOff>
      <xdr:row>339</xdr:row>
      <xdr:rowOff>133350</xdr:rowOff>
    </xdr:to>
    <xdr:sp macro="" textlink="">
      <xdr:nvSpPr>
        <xdr:cNvPr id="3" name="Line 2"/>
        <xdr:cNvSpPr>
          <a:spLocks noChangeShapeType="1"/>
        </xdr:cNvSpPr>
      </xdr:nvSpPr>
      <xdr:spPr bwMode="auto">
        <a:xfrm flipH="1">
          <a:off x="6105525" y="22355175"/>
          <a:ext cx="95250" cy="142875"/>
        </a:xfrm>
        <a:prstGeom prst="line">
          <a:avLst/>
        </a:prstGeom>
        <a:noFill/>
        <a:ln w="9525">
          <a:solidFill>
            <a:srgbClr val="000000"/>
          </a:solidFill>
          <a:round/>
          <a:headEnd/>
          <a:tailEnd type="triangle" w="med" len="med"/>
        </a:ln>
      </xdr:spPr>
    </xdr:sp>
    <xdr:clientData/>
  </xdr:twoCellAnchor>
  <xdr:twoCellAnchor>
    <xdr:from>
      <xdr:col>12</xdr:col>
      <xdr:colOff>285750</xdr:colOff>
      <xdr:row>343</xdr:row>
      <xdr:rowOff>9525</xdr:rowOff>
    </xdr:from>
    <xdr:to>
      <xdr:col>12</xdr:col>
      <xdr:colOff>447675</xdr:colOff>
      <xdr:row>343</xdr:row>
      <xdr:rowOff>142875</xdr:rowOff>
    </xdr:to>
    <xdr:sp macro="" textlink="">
      <xdr:nvSpPr>
        <xdr:cNvPr id="4" name="Line 4"/>
        <xdr:cNvSpPr>
          <a:spLocks noChangeShapeType="1"/>
        </xdr:cNvSpPr>
      </xdr:nvSpPr>
      <xdr:spPr bwMode="auto">
        <a:xfrm>
          <a:off x="5353050" y="22983825"/>
          <a:ext cx="161925" cy="133350"/>
        </a:xfrm>
        <a:prstGeom prst="line">
          <a:avLst/>
        </a:prstGeom>
        <a:noFill/>
        <a:ln w="9525">
          <a:solidFill>
            <a:srgbClr val="000000"/>
          </a:solidFill>
          <a:round/>
          <a:headEnd/>
          <a:tailEnd type="triangle" w="med" len="med"/>
        </a:ln>
      </xdr:spPr>
    </xdr:sp>
    <xdr:clientData/>
  </xdr:twoCellAnchor>
  <xdr:twoCellAnchor>
    <xdr:from>
      <xdr:col>12</xdr:col>
      <xdr:colOff>276225</xdr:colOff>
      <xdr:row>347</xdr:row>
      <xdr:rowOff>0</xdr:rowOff>
    </xdr:from>
    <xdr:to>
      <xdr:col>13</xdr:col>
      <xdr:colOff>57150</xdr:colOff>
      <xdr:row>347</xdr:row>
      <xdr:rowOff>123825</xdr:rowOff>
    </xdr:to>
    <xdr:sp macro="" textlink="">
      <xdr:nvSpPr>
        <xdr:cNvPr id="5" name="Line 5"/>
        <xdr:cNvSpPr>
          <a:spLocks noChangeShapeType="1"/>
        </xdr:cNvSpPr>
      </xdr:nvSpPr>
      <xdr:spPr bwMode="auto">
        <a:xfrm>
          <a:off x="5343525" y="23583900"/>
          <a:ext cx="276225" cy="123825"/>
        </a:xfrm>
        <a:prstGeom prst="line">
          <a:avLst/>
        </a:prstGeom>
        <a:noFill/>
        <a:ln w="9525">
          <a:solidFill>
            <a:srgbClr val="000000"/>
          </a:solidFill>
          <a:round/>
          <a:headEnd/>
          <a:tailEnd type="triangle" w="med" len="med"/>
        </a:ln>
      </xdr:spPr>
    </xdr:sp>
    <xdr:clientData/>
  </xdr:twoCellAnchor>
  <xdr:twoCellAnchor>
    <xdr:from>
      <xdr:col>12</xdr:col>
      <xdr:colOff>276225</xdr:colOff>
      <xdr:row>350</xdr:row>
      <xdr:rowOff>104775</xdr:rowOff>
    </xdr:from>
    <xdr:to>
      <xdr:col>13</xdr:col>
      <xdr:colOff>57150</xdr:colOff>
      <xdr:row>351</xdr:row>
      <xdr:rowOff>114300</xdr:rowOff>
    </xdr:to>
    <xdr:sp macro="" textlink="">
      <xdr:nvSpPr>
        <xdr:cNvPr id="6" name="Line 6"/>
        <xdr:cNvSpPr>
          <a:spLocks noChangeShapeType="1"/>
        </xdr:cNvSpPr>
      </xdr:nvSpPr>
      <xdr:spPr bwMode="auto">
        <a:xfrm>
          <a:off x="5343525" y="24145875"/>
          <a:ext cx="276225" cy="161925"/>
        </a:xfrm>
        <a:prstGeom prst="line">
          <a:avLst/>
        </a:prstGeom>
        <a:noFill/>
        <a:ln w="9525">
          <a:solidFill>
            <a:srgbClr val="000000"/>
          </a:solidFill>
          <a:round/>
          <a:headEnd/>
          <a:tailEnd type="triangle" w="med" len="med"/>
        </a:ln>
      </xdr:spPr>
    </xdr:sp>
    <xdr:clientData/>
  </xdr:twoCellAnchor>
  <xdr:twoCellAnchor>
    <xdr:from>
      <xdr:col>13</xdr:col>
      <xdr:colOff>295275</xdr:colOff>
      <xdr:row>351</xdr:row>
      <xdr:rowOff>0</xdr:rowOff>
    </xdr:from>
    <xdr:to>
      <xdr:col>14</xdr:col>
      <xdr:colOff>9525</xdr:colOff>
      <xdr:row>352</xdr:row>
      <xdr:rowOff>0</xdr:rowOff>
    </xdr:to>
    <xdr:sp macro="" textlink="">
      <xdr:nvSpPr>
        <xdr:cNvPr id="7" name="Line 7"/>
        <xdr:cNvSpPr>
          <a:spLocks noChangeShapeType="1"/>
        </xdr:cNvSpPr>
      </xdr:nvSpPr>
      <xdr:spPr bwMode="auto">
        <a:xfrm flipH="1">
          <a:off x="5857875" y="24193500"/>
          <a:ext cx="209550" cy="152400"/>
        </a:xfrm>
        <a:prstGeom prst="line">
          <a:avLst/>
        </a:prstGeom>
        <a:noFill/>
        <a:ln w="9525">
          <a:solidFill>
            <a:srgbClr val="000000"/>
          </a:solidFill>
          <a:round/>
          <a:headEnd/>
          <a:tailEnd type="triangle" w="med" len="med"/>
        </a:ln>
      </xdr:spPr>
    </xdr:sp>
    <xdr:clientData/>
  </xdr:twoCellAnchor>
  <xdr:twoCellAnchor>
    <xdr:from>
      <xdr:col>13</xdr:col>
      <xdr:colOff>428625</xdr:colOff>
      <xdr:row>346</xdr:row>
      <xdr:rowOff>142875</xdr:rowOff>
    </xdr:from>
    <xdr:to>
      <xdr:col>13</xdr:col>
      <xdr:colOff>476250</xdr:colOff>
      <xdr:row>347</xdr:row>
      <xdr:rowOff>142875</xdr:rowOff>
    </xdr:to>
    <xdr:sp macro="" textlink="">
      <xdr:nvSpPr>
        <xdr:cNvPr id="8" name="Line 8"/>
        <xdr:cNvSpPr>
          <a:spLocks noChangeShapeType="1"/>
        </xdr:cNvSpPr>
      </xdr:nvSpPr>
      <xdr:spPr bwMode="auto">
        <a:xfrm flipH="1">
          <a:off x="5991225" y="23574375"/>
          <a:ext cx="47625" cy="152400"/>
        </a:xfrm>
        <a:prstGeom prst="line">
          <a:avLst/>
        </a:prstGeom>
        <a:noFill/>
        <a:ln w="9525">
          <a:solidFill>
            <a:srgbClr val="000000"/>
          </a:solidFill>
          <a:round/>
          <a:headEnd/>
          <a:tailEnd type="triangle" w="med" len="med"/>
        </a:ln>
      </xdr:spPr>
    </xdr:sp>
    <xdr:clientData/>
  </xdr:twoCellAnchor>
  <xdr:twoCellAnchor>
    <xdr:from>
      <xdr:col>13</xdr:col>
      <xdr:colOff>457200</xdr:colOff>
      <xdr:row>342</xdr:row>
      <xdr:rowOff>133350</xdr:rowOff>
    </xdr:from>
    <xdr:to>
      <xdr:col>14</xdr:col>
      <xdr:colOff>9525</xdr:colOff>
      <xdr:row>343</xdr:row>
      <xdr:rowOff>133350</xdr:rowOff>
    </xdr:to>
    <xdr:sp macro="" textlink="">
      <xdr:nvSpPr>
        <xdr:cNvPr id="9" name="Line 9"/>
        <xdr:cNvSpPr>
          <a:spLocks noChangeShapeType="1"/>
        </xdr:cNvSpPr>
      </xdr:nvSpPr>
      <xdr:spPr bwMode="auto">
        <a:xfrm flipH="1">
          <a:off x="6019800" y="22955250"/>
          <a:ext cx="47625" cy="152400"/>
        </a:xfrm>
        <a:prstGeom prst="line">
          <a:avLst/>
        </a:prstGeom>
        <a:noFill/>
        <a:ln w="9525">
          <a:solidFill>
            <a:srgbClr val="000000"/>
          </a:solidFill>
          <a:round/>
          <a:headEnd/>
          <a:tailEnd type="triangle" w="med" len="med"/>
        </a:ln>
      </xdr:spPr>
    </xdr:sp>
    <xdr:clientData/>
  </xdr:twoCellAnchor>
  <xdr:twoCellAnchor>
    <xdr:from>
      <xdr:col>10</xdr:col>
      <xdr:colOff>114300</xdr:colOff>
      <xdr:row>278</xdr:row>
      <xdr:rowOff>28575</xdr:rowOff>
    </xdr:from>
    <xdr:to>
      <xdr:col>10</xdr:col>
      <xdr:colOff>285750</xdr:colOff>
      <xdr:row>279</xdr:row>
      <xdr:rowOff>123825</xdr:rowOff>
    </xdr:to>
    <xdr:sp macro="" textlink="">
      <xdr:nvSpPr>
        <xdr:cNvPr id="10" name="Line 10"/>
        <xdr:cNvSpPr>
          <a:spLocks noChangeShapeType="1"/>
        </xdr:cNvSpPr>
      </xdr:nvSpPr>
      <xdr:spPr bwMode="auto">
        <a:xfrm flipH="1">
          <a:off x="4191000" y="12592050"/>
          <a:ext cx="171450" cy="247650"/>
        </a:xfrm>
        <a:prstGeom prst="line">
          <a:avLst/>
        </a:prstGeom>
        <a:noFill/>
        <a:ln w="9525">
          <a:solidFill>
            <a:srgbClr val="000000"/>
          </a:solidFill>
          <a:round/>
          <a:headEnd/>
          <a:tailEnd type="triangle" w="med" len="med"/>
        </a:ln>
      </xdr:spPr>
    </xdr:sp>
    <xdr:clientData/>
  </xdr:twoCellAnchor>
  <xdr:twoCellAnchor>
    <xdr:from>
      <xdr:col>11</xdr:col>
      <xdr:colOff>285750</xdr:colOff>
      <xdr:row>278</xdr:row>
      <xdr:rowOff>0</xdr:rowOff>
    </xdr:from>
    <xdr:to>
      <xdr:col>11</xdr:col>
      <xdr:colOff>457200</xdr:colOff>
      <xdr:row>279</xdr:row>
      <xdr:rowOff>104775</xdr:rowOff>
    </xdr:to>
    <xdr:sp macro="" textlink="">
      <xdr:nvSpPr>
        <xdr:cNvPr id="11" name="Line 11"/>
        <xdr:cNvSpPr>
          <a:spLocks noChangeShapeType="1"/>
        </xdr:cNvSpPr>
      </xdr:nvSpPr>
      <xdr:spPr bwMode="auto">
        <a:xfrm>
          <a:off x="4857750" y="12563475"/>
          <a:ext cx="171450" cy="257175"/>
        </a:xfrm>
        <a:prstGeom prst="line">
          <a:avLst/>
        </a:prstGeom>
        <a:noFill/>
        <a:ln w="9525">
          <a:solidFill>
            <a:srgbClr val="000000"/>
          </a:solidFill>
          <a:round/>
          <a:headEnd/>
          <a:tailEnd type="triangle" w="med" len="med"/>
        </a:ln>
      </xdr:spPr>
    </xdr:sp>
    <xdr:clientData/>
  </xdr:twoCellAnchor>
  <xdr:twoCellAnchor>
    <xdr:from>
      <xdr:col>12</xdr:col>
      <xdr:colOff>28575</xdr:colOff>
      <xdr:row>278</xdr:row>
      <xdr:rowOff>28575</xdr:rowOff>
    </xdr:from>
    <xdr:to>
      <xdr:col>12</xdr:col>
      <xdr:colOff>266700</xdr:colOff>
      <xdr:row>279</xdr:row>
      <xdr:rowOff>142875</xdr:rowOff>
    </xdr:to>
    <xdr:sp macro="" textlink="">
      <xdr:nvSpPr>
        <xdr:cNvPr id="12" name="Line 12"/>
        <xdr:cNvSpPr>
          <a:spLocks noChangeShapeType="1"/>
        </xdr:cNvSpPr>
      </xdr:nvSpPr>
      <xdr:spPr bwMode="auto">
        <a:xfrm flipH="1">
          <a:off x="5095875" y="12592050"/>
          <a:ext cx="238125" cy="266700"/>
        </a:xfrm>
        <a:prstGeom prst="line">
          <a:avLst/>
        </a:prstGeom>
        <a:noFill/>
        <a:ln w="9525">
          <a:solidFill>
            <a:srgbClr val="000000"/>
          </a:solidFill>
          <a:round/>
          <a:headEnd/>
          <a:tailEnd type="triangle" w="med" len="med"/>
        </a:ln>
      </xdr:spPr>
    </xdr:sp>
    <xdr:clientData/>
  </xdr:twoCellAnchor>
  <xdr:twoCellAnchor>
    <xdr:from>
      <xdr:col>13</xdr:col>
      <xdr:colOff>304800</xdr:colOff>
      <xdr:row>278</xdr:row>
      <xdr:rowOff>9525</xdr:rowOff>
    </xdr:from>
    <xdr:to>
      <xdr:col>14</xdr:col>
      <xdr:colOff>104775</xdr:colOff>
      <xdr:row>279</xdr:row>
      <xdr:rowOff>142875</xdr:rowOff>
    </xdr:to>
    <xdr:sp macro="" textlink="">
      <xdr:nvSpPr>
        <xdr:cNvPr id="13" name="Line 13"/>
        <xdr:cNvSpPr>
          <a:spLocks noChangeShapeType="1"/>
        </xdr:cNvSpPr>
      </xdr:nvSpPr>
      <xdr:spPr bwMode="auto">
        <a:xfrm>
          <a:off x="5867400" y="12573000"/>
          <a:ext cx="295275" cy="285750"/>
        </a:xfrm>
        <a:prstGeom prst="line">
          <a:avLst/>
        </a:prstGeom>
        <a:noFill/>
        <a:ln w="9525">
          <a:solidFill>
            <a:srgbClr val="000000"/>
          </a:solidFill>
          <a:round/>
          <a:headEnd/>
          <a:tailEnd type="triangle" w="med" len="med"/>
        </a:ln>
      </xdr:spPr>
    </xdr:sp>
    <xdr:clientData/>
  </xdr:twoCellAnchor>
  <xdr:twoCellAnchor>
    <xdr:from>
      <xdr:col>14</xdr:col>
      <xdr:colOff>133350</xdr:colOff>
      <xdr:row>278</xdr:row>
      <xdr:rowOff>9525</xdr:rowOff>
    </xdr:from>
    <xdr:to>
      <xdr:col>14</xdr:col>
      <xdr:colOff>219075</xdr:colOff>
      <xdr:row>279</xdr:row>
      <xdr:rowOff>114300</xdr:rowOff>
    </xdr:to>
    <xdr:sp macro="" textlink="">
      <xdr:nvSpPr>
        <xdr:cNvPr id="14" name="Line 14"/>
        <xdr:cNvSpPr>
          <a:spLocks noChangeShapeType="1"/>
        </xdr:cNvSpPr>
      </xdr:nvSpPr>
      <xdr:spPr bwMode="auto">
        <a:xfrm flipH="1">
          <a:off x="6191250" y="12573000"/>
          <a:ext cx="85725" cy="257175"/>
        </a:xfrm>
        <a:prstGeom prst="line">
          <a:avLst/>
        </a:prstGeom>
        <a:noFill/>
        <a:ln w="9525">
          <a:solidFill>
            <a:srgbClr val="000000"/>
          </a:solidFill>
          <a:round/>
          <a:headEnd/>
          <a:tailEnd type="triangle" w="med" len="med"/>
        </a:ln>
      </xdr:spPr>
    </xdr:sp>
    <xdr:clientData/>
  </xdr:twoCellAnchor>
  <xdr:twoCellAnchor>
    <xdr:from>
      <xdr:col>16</xdr:col>
      <xdr:colOff>304800</xdr:colOff>
      <xdr:row>275</xdr:row>
      <xdr:rowOff>142875</xdr:rowOff>
    </xdr:from>
    <xdr:to>
      <xdr:col>16</xdr:col>
      <xdr:colOff>533400</xdr:colOff>
      <xdr:row>279</xdr:row>
      <xdr:rowOff>133350</xdr:rowOff>
    </xdr:to>
    <xdr:sp macro="" textlink="">
      <xdr:nvSpPr>
        <xdr:cNvPr id="15" name="Line 15"/>
        <xdr:cNvSpPr>
          <a:spLocks noChangeShapeType="1"/>
        </xdr:cNvSpPr>
      </xdr:nvSpPr>
      <xdr:spPr bwMode="auto">
        <a:xfrm>
          <a:off x="7353300" y="12249150"/>
          <a:ext cx="200025" cy="600075"/>
        </a:xfrm>
        <a:prstGeom prst="line">
          <a:avLst/>
        </a:prstGeom>
        <a:noFill/>
        <a:ln w="9525">
          <a:solidFill>
            <a:srgbClr val="000000"/>
          </a:solidFill>
          <a:round/>
          <a:headEnd/>
          <a:tailEnd type="triangle" w="med" len="med"/>
        </a:ln>
      </xdr:spPr>
    </xdr:sp>
    <xdr:clientData/>
  </xdr:twoCellAnchor>
  <xdr:twoCellAnchor>
    <xdr:from>
      <xdr:col>17</xdr:col>
      <xdr:colOff>9525</xdr:colOff>
      <xdr:row>277</xdr:row>
      <xdr:rowOff>9525</xdr:rowOff>
    </xdr:from>
    <xdr:to>
      <xdr:col>17</xdr:col>
      <xdr:colOff>285750</xdr:colOff>
      <xdr:row>279</xdr:row>
      <xdr:rowOff>142875</xdr:rowOff>
    </xdr:to>
    <xdr:sp macro="" textlink="">
      <xdr:nvSpPr>
        <xdr:cNvPr id="16" name="Line 16"/>
        <xdr:cNvSpPr>
          <a:spLocks noChangeShapeType="1"/>
        </xdr:cNvSpPr>
      </xdr:nvSpPr>
      <xdr:spPr bwMode="auto">
        <a:xfrm flipH="1">
          <a:off x="7562850" y="12420600"/>
          <a:ext cx="276225" cy="438150"/>
        </a:xfrm>
        <a:prstGeom prst="line">
          <a:avLst/>
        </a:prstGeom>
        <a:noFill/>
        <a:ln w="9525">
          <a:solidFill>
            <a:srgbClr val="000000"/>
          </a:solidFill>
          <a:round/>
          <a:headEnd/>
          <a:tailEnd type="triangle" w="med" len="med"/>
        </a:ln>
      </xdr:spPr>
    </xdr:sp>
    <xdr:clientData/>
  </xdr:twoCellAnchor>
  <xdr:twoCellAnchor>
    <xdr:from>
      <xdr:col>17</xdr:col>
      <xdr:colOff>276225</xdr:colOff>
      <xdr:row>278</xdr:row>
      <xdr:rowOff>0</xdr:rowOff>
    </xdr:from>
    <xdr:to>
      <xdr:col>18</xdr:col>
      <xdr:colOff>161925</xdr:colOff>
      <xdr:row>279</xdr:row>
      <xdr:rowOff>133350</xdr:rowOff>
    </xdr:to>
    <xdr:sp macro="" textlink="">
      <xdr:nvSpPr>
        <xdr:cNvPr id="17" name="Line 17"/>
        <xdr:cNvSpPr>
          <a:spLocks noChangeShapeType="1"/>
        </xdr:cNvSpPr>
      </xdr:nvSpPr>
      <xdr:spPr bwMode="auto">
        <a:xfrm flipH="1">
          <a:off x="7829550" y="12563475"/>
          <a:ext cx="323850" cy="285750"/>
        </a:xfrm>
        <a:prstGeom prst="line">
          <a:avLst/>
        </a:prstGeom>
        <a:noFill/>
        <a:ln w="9525">
          <a:solidFill>
            <a:srgbClr val="000000"/>
          </a:solidFill>
          <a:round/>
          <a:headEnd/>
          <a:tailEnd type="triangle" w="med" len="med"/>
        </a:ln>
      </xdr:spPr>
    </xdr:sp>
    <xdr:clientData/>
  </xdr:twoCellAnchor>
  <xdr:twoCellAnchor>
    <xdr:from>
      <xdr:col>11</xdr:col>
      <xdr:colOff>76200</xdr:colOff>
      <xdr:row>281</xdr:row>
      <xdr:rowOff>57150</xdr:rowOff>
    </xdr:from>
    <xdr:to>
      <xdr:col>11</xdr:col>
      <xdr:colOff>209550</xdr:colOff>
      <xdr:row>284</xdr:row>
      <xdr:rowOff>38100</xdr:rowOff>
    </xdr:to>
    <xdr:sp macro="" textlink="">
      <xdr:nvSpPr>
        <xdr:cNvPr id="18" name="Line 18"/>
        <xdr:cNvSpPr>
          <a:spLocks noChangeShapeType="1"/>
        </xdr:cNvSpPr>
      </xdr:nvSpPr>
      <xdr:spPr bwMode="auto">
        <a:xfrm flipH="1" flipV="1">
          <a:off x="4648200" y="13077825"/>
          <a:ext cx="133350" cy="438150"/>
        </a:xfrm>
        <a:prstGeom prst="line">
          <a:avLst/>
        </a:prstGeom>
        <a:noFill/>
        <a:ln w="9525">
          <a:solidFill>
            <a:srgbClr val="0000FF"/>
          </a:solidFill>
          <a:round/>
          <a:headEnd/>
          <a:tailEnd type="triangle" w="med" len="med"/>
        </a:ln>
      </xdr:spPr>
    </xdr:sp>
    <xdr:clientData/>
  </xdr:twoCellAnchor>
  <xdr:twoCellAnchor>
    <xdr:from>
      <xdr:col>13</xdr:col>
      <xdr:colOff>133350</xdr:colOff>
      <xdr:row>281</xdr:row>
      <xdr:rowOff>57150</xdr:rowOff>
    </xdr:from>
    <xdr:to>
      <xdr:col>13</xdr:col>
      <xdr:colOff>219075</xdr:colOff>
      <xdr:row>285</xdr:row>
      <xdr:rowOff>0</xdr:rowOff>
    </xdr:to>
    <xdr:sp macro="" textlink="">
      <xdr:nvSpPr>
        <xdr:cNvPr id="19" name="Line 19"/>
        <xdr:cNvSpPr>
          <a:spLocks noChangeShapeType="1"/>
        </xdr:cNvSpPr>
      </xdr:nvSpPr>
      <xdr:spPr bwMode="auto">
        <a:xfrm flipH="1" flipV="1">
          <a:off x="5695950" y="13077825"/>
          <a:ext cx="85725" cy="552450"/>
        </a:xfrm>
        <a:prstGeom prst="line">
          <a:avLst/>
        </a:prstGeom>
        <a:noFill/>
        <a:ln w="9525">
          <a:solidFill>
            <a:srgbClr val="0000FF"/>
          </a:solidFill>
          <a:round/>
          <a:headEnd/>
          <a:tailEnd type="triangle" w="med" len="med"/>
        </a:ln>
      </xdr:spPr>
    </xdr:sp>
    <xdr:clientData/>
  </xdr:twoCellAnchor>
  <xdr:twoCellAnchor>
    <xdr:from>
      <xdr:col>15</xdr:col>
      <xdr:colOff>485775</xdr:colOff>
      <xdr:row>281</xdr:row>
      <xdr:rowOff>95250</xdr:rowOff>
    </xdr:from>
    <xdr:to>
      <xdr:col>16</xdr:col>
      <xdr:colOff>9525</xdr:colOff>
      <xdr:row>286</xdr:row>
      <xdr:rowOff>9525</xdr:rowOff>
    </xdr:to>
    <xdr:sp macro="" textlink="">
      <xdr:nvSpPr>
        <xdr:cNvPr id="20" name="Line 20"/>
        <xdr:cNvSpPr>
          <a:spLocks noChangeShapeType="1"/>
        </xdr:cNvSpPr>
      </xdr:nvSpPr>
      <xdr:spPr bwMode="auto">
        <a:xfrm flipH="1" flipV="1">
          <a:off x="7038975" y="13115925"/>
          <a:ext cx="19050" cy="676275"/>
        </a:xfrm>
        <a:prstGeom prst="line">
          <a:avLst/>
        </a:prstGeom>
        <a:noFill/>
        <a:ln w="9525">
          <a:solidFill>
            <a:srgbClr val="0000FF"/>
          </a:solidFill>
          <a:round/>
          <a:headEnd/>
          <a:tailEnd type="triangle" w="med" len="med"/>
        </a:ln>
      </xdr:spPr>
    </xdr:sp>
    <xdr:clientData/>
  </xdr:twoCellAnchor>
  <xdr:twoCellAnchor>
    <xdr:from>
      <xdr:col>17</xdr:col>
      <xdr:colOff>228600</xdr:colOff>
      <xdr:row>281</xdr:row>
      <xdr:rowOff>28575</xdr:rowOff>
    </xdr:from>
    <xdr:to>
      <xdr:col>17</xdr:col>
      <xdr:colOff>304800</xdr:colOff>
      <xdr:row>285</xdr:row>
      <xdr:rowOff>0</xdr:rowOff>
    </xdr:to>
    <xdr:sp macro="" textlink="">
      <xdr:nvSpPr>
        <xdr:cNvPr id="21" name="Line 21"/>
        <xdr:cNvSpPr>
          <a:spLocks noChangeShapeType="1"/>
        </xdr:cNvSpPr>
      </xdr:nvSpPr>
      <xdr:spPr bwMode="auto">
        <a:xfrm flipH="1" flipV="1">
          <a:off x="7781925" y="13049250"/>
          <a:ext cx="76200" cy="581025"/>
        </a:xfrm>
        <a:prstGeom prst="line">
          <a:avLst/>
        </a:prstGeom>
        <a:noFill/>
        <a:ln w="9525">
          <a:solidFill>
            <a:srgbClr val="0000FF"/>
          </a:solidFill>
          <a:round/>
          <a:headEnd/>
          <a:tailEnd type="triangle" w="med" len="med"/>
        </a:ln>
      </xdr:spPr>
    </xdr:sp>
    <xdr:clientData/>
  </xdr:twoCellAnchor>
  <xdr:twoCellAnchor>
    <xdr:from>
      <xdr:col>10</xdr:col>
      <xdr:colOff>28575</xdr:colOff>
      <xdr:row>273</xdr:row>
      <xdr:rowOff>28575</xdr:rowOff>
    </xdr:from>
    <xdr:to>
      <xdr:col>10</xdr:col>
      <xdr:colOff>257175</xdr:colOff>
      <xdr:row>276</xdr:row>
      <xdr:rowOff>142875</xdr:rowOff>
    </xdr:to>
    <xdr:sp macro="" textlink="">
      <xdr:nvSpPr>
        <xdr:cNvPr id="22" name="Line 22"/>
        <xdr:cNvSpPr>
          <a:spLocks noChangeShapeType="1"/>
        </xdr:cNvSpPr>
      </xdr:nvSpPr>
      <xdr:spPr bwMode="auto">
        <a:xfrm flipH="1" flipV="1">
          <a:off x="4105275" y="11830050"/>
          <a:ext cx="228600" cy="571500"/>
        </a:xfrm>
        <a:prstGeom prst="line">
          <a:avLst/>
        </a:prstGeom>
        <a:noFill/>
        <a:ln w="9525">
          <a:solidFill>
            <a:srgbClr val="0000FF"/>
          </a:solidFill>
          <a:round/>
          <a:headEnd/>
          <a:tailEnd type="triangle" w="med" len="med"/>
        </a:ln>
      </xdr:spPr>
    </xdr:sp>
    <xdr:clientData/>
  </xdr:twoCellAnchor>
  <xdr:twoCellAnchor>
    <xdr:from>
      <xdr:col>18</xdr:col>
      <xdr:colOff>0</xdr:colOff>
      <xdr:row>273</xdr:row>
      <xdr:rowOff>47625</xdr:rowOff>
    </xdr:from>
    <xdr:to>
      <xdr:col>18</xdr:col>
      <xdr:colOff>228600</xdr:colOff>
      <xdr:row>277</xdr:row>
      <xdr:rowOff>19050</xdr:rowOff>
    </xdr:to>
    <xdr:sp macro="" textlink="">
      <xdr:nvSpPr>
        <xdr:cNvPr id="23" name="Line 23"/>
        <xdr:cNvSpPr>
          <a:spLocks noChangeShapeType="1"/>
        </xdr:cNvSpPr>
      </xdr:nvSpPr>
      <xdr:spPr bwMode="auto">
        <a:xfrm flipH="1" flipV="1">
          <a:off x="7991475" y="11849100"/>
          <a:ext cx="228600" cy="581025"/>
        </a:xfrm>
        <a:prstGeom prst="line">
          <a:avLst/>
        </a:prstGeom>
        <a:noFill/>
        <a:ln w="9525">
          <a:solidFill>
            <a:srgbClr val="0000FF"/>
          </a:solidFill>
          <a:round/>
          <a:headEnd/>
          <a:tailEnd type="triangle" w="med" len="med"/>
        </a:ln>
      </xdr:spPr>
    </xdr:sp>
    <xdr:clientData/>
  </xdr:twoCellAnchor>
  <xdr:twoCellAnchor>
    <xdr:from>
      <xdr:col>13</xdr:col>
      <xdr:colOff>285750</xdr:colOff>
      <xdr:row>273</xdr:row>
      <xdr:rowOff>28575</xdr:rowOff>
    </xdr:from>
    <xdr:to>
      <xdr:col>13</xdr:col>
      <xdr:colOff>352425</xdr:colOff>
      <xdr:row>276</xdr:row>
      <xdr:rowOff>133350</xdr:rowOff>
    </xdr:to>
    <xdr:sp macro="" textlink="">
      <xdr:nvSpPr>
        <xdr:cNvPr id="24" name="Line 24"/>
        <xdr:cNvSpPr>
          <a:spLocks noChangeShapeType="1"/>
        </xdr:cNvSpPr>
      </xdr:nvSpPr>
      <xdr:spPr bwMode="auto">
        <a:xfrm flipV="1">
          <a:off x="5848350" y="11830050"/>
          <a:ext cx="66675" cy="561975"/>
        </a:xfrm>
        <a:prstGeom prst="line">
          <a:avLst/>
        </a:prstGeom>
        <a:noFill/>
        <a:ln w="9525">
          <a:solidFill>
            <a:srgbClr val="0000FF"/>
          </a:solidFill>
          <a:round/>
          <a:headEnd/>
          <a:tailEnd type="triangle" w="med" len="med"/>
        </a:ln>
      </xdr:spPr>
    </xdr:sp>
    <xdr:clientData/>
  </xdr:twoCellAnchor>
  <xdr:twoCellAnchor>
    <xdr:from>
      <xdr:col>13</xdr:col>
      <xdr:colOff>419100</xdr:colOff>
      <xdr:row>273</xdr:row>
      <xdr:rowOff>19050</xdr:rowOff>
    </xdr:from>
    <xdr:to>
      <xdr:col>14</xdr:col>
      <xdr:colOff>200025</xdr:colOff>
      <xdr:row>277</xdr:row>
      <xdr:rowOff>9525</xdr:rowOff>
    </xdr:to>
    <xdr:sp macro="" textlink="">
      <xdr:nvSpPr>
        <xdr:cNvPr id="25" name="Line 25"/>
        <xdr:cNvSpPr>
          <a:spLocks noChangeShapeType="1"/>
        </xdr:cNvSpPr>
      </xdr:nvSpPr>
      <xdr:spPr bwMode="auto">
        <a:xfrm flipH="1" flipV="1">
          <a:off x="5981700" y="11820525"/>
          <a:ext cx="276225" cy="600075"/>
        </a:xfrm>
        <a:prstGeom prst="line">
          <a:avLst/>
        </a:prstGeom>
        <a:noFill/>
        <a:ln w="9525">
          <a:solidFill>
            <a:srgbClr val="0000FF"/>
          </a:solidFill>
          <a:round/>
          <a:headEnd/>
          <a:tailEnd type="triangle" w="med" len="med"/>
        </a:ln>
      </xdr:spPr>
    </xdr:sp>
    <xdr:clientData/>
  </xdr:twoCellAnchor>
  <xdr:twoCellAnchor>
    <xdr:from>
      <xdr:col>13</xdr:col>
      <xdr:colOff>381000</xdr:colOff>
      <xdr:row>272</xdr:row>
      <xdr:rowOff>9525</xdr:rowOff>
    </xdr:from>
    <xdr:to>
      <xdr:col>13</xdr:col>
      <xdr:colOff>390525</xdr:colOff>
      <xdr:row>272</xdr:row>
      <xdr:rowOff>133350</xdr:rowOff>
    </xdr:to>
    <xdr:sp macro="" textlink="">
      <xdr:nvSpPr>
        <xdr:cNvPr id="26" name="Line 26"/>
        <xdr:cNvSpPr>
          <a:spLocks noChangeShapeType="1"/>
        </xdr:cNvSpPr>
      </xdr:nvSpPr>
      <xdr:spPr bwMode="auto">
        <a:xfrm>
          <a:off x="5943600" y="11658600"/>
          <a:ext cx="9525" cy="123825"/>
        </a:xfrm>
        <a:prstGeom prst="line">
          <a:avLst/>
        </a:prstGeom>
        <a:noFill/>
        <a:ln w="9525">
          <a:solidFill>
            <a:srgbClr val="FF0000"/>
          </a:solidFill>
          <a:round/>
          <a:headEnd/>
          <a:tailEnd/>
        </a:ln>
      </xdr:spPr>
    </xdr:sp>
    <xdr:clientData/>
  </xdr:twoCellAnchor>
  <xdr:twoCellAnchor>
    <xdr:from>
      <xdr:col>13</xdr:col>
      <xdr:colOff>257175</xdr:colOff>
      <xdr:row>270</xdr:row>
      <xdr:rowOff>0</xdr:rowOff>
    </xdr:from>
    <xdr:to>
      <xdr:col>13</xdr:col>
      <xdr:colOff>371475</xdr:colOff>
      <xdr:row>271</xdr:row>
      <xdr:rowOff>114300</xdr:rowOff>
    </xdr:to>
    <xdr:sp macro="" textlink="">
      <xdr:nvSpPr>
        <xdr:cNvPr id="27" name="Line 27"/>
        <xdr:cNvSpPr>
          <a:spLocks noChangeShapeType="1"/>
        </xdr:cNvSpPr>
      </xdr:nvSpPr>
      <xdr:spPr bwMode="auto">
        <a:xfrm>
          <a:off x="5819775" y="11344275"/>
          <a:ext cx="114300" cy="266700"/>
        </a:xfrm>
        <a:prstGeom prst="line">
          <a:avLst/>
        </a:prstGeom>
        <a:noFill/>
        <a:ln w="9525">
          <a:solidFill>
            <a:srgbClr val="000000"/>
          </a:solidFill>
          <a:round/>
          <a:headEnd/>
          <a:tailEnd type="triangle" w="med" len="med"/>
        </a:ln>
      </xdr:spPr>
    </xdr:sp>
    <xdr:clientData/>
  </xdr:twoCellAnchor>
  <xdr:twoCellAnchor>
    <xdr:from>
      <xdr:col>14</xdr:col>
      <xdr:colOff>333375</xdr:colOff>
      <xdr:row>285</xdr:row>
      <xdr:rowOff>28575</xdr:rowOff>
    </xdr:from>
    <xdr:to>
      <xdr:col>15</xdr:col>
      <xdr:colOff>371475</xdr:colOff>
      <xdr:row>286</xdr:row>
      <xdr:rowOff>0</xdr:rowOff>
    </xdr:to>
    <xdr:sp macro="" textlink="">
      <xdr:nvSpPr>
        <xdr:cNvPr id="28" name="Line 28"/>
        <xdr:cNvSpPr>
          <a:spLocks noChangeShapeType="1"/>
        </xdr:cNvSpPr>
      </xdr:nvSpPr>
      <xdr:spPr bwMode="auto">
        <a:xfrm>
          <a:off x="6391275" y="13658850"/>
          <a:ext cx="533400" cy="123825"/>
        </a:xfrm>
        <a:prstGeom prst="line">
          <a:avLst/>
        </a:prstGeom>
        <a:noFill/>
        <a:ln w="9525">
          <a:solidFill>
            <a:srgbClr val="FF0000"/>
          </a:solidFill>
          <a:round/>
          <a:headEnd/>
          <a:tailEnd type="triangle" w="med" len="med"/>
        </a:ln>
      </xdr:spPr>
    </xdr:sp>
    <xdr:clientData/>
  </xdr:twoCellAnchor>
  <xdr:twoCellAnchor>
    <xdr:from>
      <xdr:col>5</xdr:col>
      <xdr:colOff>257176</xdr:colOff>
      <xdr:row>272</xdr:row>
      <xdr:rowOff>76200</xdr:rowOff>
    </xdr:from>
    <xdr:to>
      <xdr:col>6</xdr:col>
      <xdr:colOff>409575</xdr:colOff>
      <xdr:row>296</xdr:row>
      <xdr:rowOff>38100</xdr:rowOff>
    </xdr:to>
    <xdr:sp macro="" textlink="">
      <xdr:nvSpPr>
        <xdr:cNvPr id="29" name="Line 29"/>
        <xdr:cNvSpPr>
          <a:spLocks noChangeShapeType="1"/>
        </xdr:cNvSpPr>
      </xdr:nvSpPr>
      <xdr:spPr bwMode="auto">
        <a:xfrm>
          <a:off x="1847851" y="41386125"/>
          <a:ext cx="485774" cy="3619500"/>
        </a:xfrm>
        <a:prstGeom prst="line">
          <a:avLst/>
        </a:prstGeom>
        <a:noFill/>
        <a:ln w="9525">
          <a:solidFill>
            <a:srgbClr val="0000FF"/>
          </a:solidFill>
          <a:round/>
          <a:headEnd/>
          <a:tailEnd type="triangle" w="med" len="med"/>
        </a:ln>
      </xdr:spPr>
    </xdr:sp>
    <xdr:clientData/>
  </xdr:twoCellAnchor>
  <xdr:twoCellAnchor>
    <xdr:from>
      <xdr:col>13</xdr:col>
      <xdr:colOff>19439</xdr:colOff>
      <xdr:row>288</xdr:row>
      <xdr:rowOff>47625</xdr:rowOff>
    </xdr:from>
    <xdr:to>
      <xdr:col>18</xdr:col>
      <xdr:colOff>0</xdr:colOff>
      <xdr:row>293</xdr:row>
      <xdr:rowOff>142875</xdr:rowOff>
    </xdr:to>
    <xdr:sp macro="" textlink="">
      <xdr:nvSpPr>
        <xdr:cNvPr id="30" name="AutoShape 30"/>
        <xdr:cNvSpPr>
          <a:spLocks noChangeArrowheads="1"/>
        </xdr:cNvSpPr>
      </xdr:nvSpPr>
      <xdr:spPr bwMode="auto">
        <a:xfrm>
          <a:off x="5582039" y="14135100"/>
          <a:ext cx="2409436" cy="857250"/>
        </a:xfrm>
        <a:prstGeom prst="wedgeRectCallout">
          <a:avLst>
            <a:gd name="adj1" fmla="val 17435"/>
            <a:gd name="adj2" fmla="val -72222"/>
          </a:avLst>
        </a:prstGeom>
        <a:solidFill>
          <a:srgbClr val="FFFF99"/>
        </a:solidFill>
        <a:ln w="9525">
          <a:solidFill>
            <a:srgbClr val="000000"/>
          </a:solid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ＭＳ Ｐゴシック"/>
              <a:ea typeface="ＭＳ Ｐゴシック"/>
            </a:rPr>
            <a:t>この期間のみを計算すると１７日になるが、１７日にしてしまうと１７日＋５日で２２日になってしまい年間の２０日を超えてしまう。そのため６／５からの残余期間分は年間の２０日から前期間分の５日を引いて１５日にする。</a:t>
          </a:r>
          <a:endParaRPr lang="ja-JP" altLang="en-US" sz="1100" b="0" i="0" strike="noStrike">
            <a:solidFill>
              <a:srgbClr val="000000"/>
            </a:solidFill>
            <a:latin typeface="ＭＳ Ｐゴシック"/>
            <a:ea typeface="ＭＳ Ｐゴシック"/>
          </a:endParaRPr>
        </a:p>
        <a:p>
          <a:pPr algn="l" rtl="1">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219075</xdr:colOff>
      <xdr:row>397</xdr:row>
      <xdr:rowOff>57150</xdr:rowOff>
    </xdr:from>
    <xdr:to>
      <xdr:col>19</xdr:col>
      <xdr:colOff>152400</xdr:colOff>
      <xdr:row>422</xdr:row>
      <xdr:rowOff>47625</xdr:rowOff>
    </xdr:to>
    <xdr:sp macro="" textlink="">
      <xdr:nvSpPr>
        <xdr:cNvPr id="31" name="正方形/長方形 30"/>
        <xdr:cNvSpPr>
          <a:spLocks noChangeArrowheads="1"/>
        </xdr:cNvSpPr>
      </xdr:nvSpPr>
      <xdr:spPr bwMode="auto">
        <a:xfrm>
          <a:off x="219075" y="31823025"/>
          <a:ext cx="8362950" cy="3924300"/>
        </a:xfrm>
        <a:prstGeom prst="rect">
          <a:avLst/>
        </a:prstGeom>
        <a:noFill/>
        <a:ln w="9525" algn="ctr">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rgb="FFFF0000"/>
  </sheetPr>
  <dimension ref="B2:O36"/>
  <sheetViews>
    <sheetView showGridLines="0" tabSelected="1" workbookViewId="0">
      <selection activeCell="D37" sqref="D37"/>
    </sheetView>
  </sheetViews>
  <sheetFormatPr defaultRowHeight="12"/>
  <cols>
    <col min="2" max="2" width="10.7109375" style="41" bestFit="1" customWidth="1"/>
    <col min="5" max="5" width="11.5703125" customWidth="1"/>
    <col min="6" max="6" width="4.7109375" customWidth="1"/>
    <col min="7" max="7" width="11.140625" customWidth="1"/>
  </cols>
  <sheetData>
    <row r="2" spans="2:15">
      <c r="B2" s="41" t="s">
        <v>482</v>
      </c>
    </row>
    <row r="4" spans="2:15">
      <c r="L4" t="s">
        <v>486</v>
      </c>
      <c r="N4" t="s">
        <v>487</v>
      </c>
    </row>
    <row r="5" spans="2:15">
      <c r="B5" s="41">
        <v>40276</v>
      </c>
      <c r="D5" s="416" t="s">
        <v>578</v>
      </c>
    </row>
    <row r="7" spans="2:15">
      <c r="B7" s="41">
        <v>40291</v>
      </c>
      <c r="D7" t="s">
        <v>64</v>
      </c>
    </row>
    <row r="8" spans="2:15">
      <c r="B8" s="41">
        <v>40298</v>
      </c>
      <c r="D8" t="s">
        <v>65</v>
      </c>
    </row>
    <row r="9" spans="2:15">
      <c r="B9" s="41">
        <v>40301</v>
      </c>
      <c r="D9" t="s">
        <v>66</v>
      </c>
    </row>
    <row r="10" spans="2:15">
      <c r="B10" s="41">
        <v>40301</v>
      </c>
      <c r="D10" t="s">
        <v>67</v>
      </c>
    </row>
    <row r="11" spans="2:15">
      <c r="B11" s="41">
        <v>40340</v>
      </c>
      <c r="D11" t="s">
        <v>477</v>
      </c>
    </row>
    <row r="12" spans="2:15">
      <c r="B12" s="41">
        <v>40344</v>
      </c>
      <c r="D12" t="s">
        <v>478</v>
      </c>
    </row>
    <row r="13" spans="2:15">
      <c r="B13" s="41">
        <v>40345</v>
      </c>
      <c r="D13" t="s">
        <v>479</v>
      </c>
    </row>
    <row r="14" spans="2:15">
      <c r="B14" s="41">
        <v>40360</v>
      </c>
      <c r="D14" t="s">
        <v>481</v>
      </c>
    </row>
    <row r="15" spans="2:15">
      <c r="B15" s="41">
        <v>40364</v>
      </c>
      <c r="D15" t="s">
        <v>484</v>
      </c>
    </row>
    <row r="16" spans="2:15">
      <c r="B16" s="41">
        <v>40488</v>
      </c>
      <c r="D16" t="s">
        <v>481</v>
      </c>
      <c r="L16">
        <v>154</v>
      </c>
      <c r="M16" t="s">
        <v>488</v>
      </c>
      <c r="N16">
        <v>349</v>
      </c>
      <c r="O16" t="s">
        <v>488</v>
      </c>
    </row>
    <row r="17" spans="2:10">
      <c r="B17" s="41">
        <v>40633</v>
      </c>
      <c r="D17" t="s">
        <v>542</v>
      </c>
    </row>
    <row r="18" spans="2:10">
      <c r="B18" s="41">
        <v>40723</v>
      </c>
      <c r="D18" t="s">
        <v>543</v>
      </c>
    </row>
    <row r="20" spans="2:10">
      <c r="C20" s="335" t="s">
        <v>545</v>
      </c>
      <c r="D20" s="45" t="s">
        <v>584</v>
      </c>
    </row>
    <row r="21" spans="2:10">
      <c r="C21" s="335" t="s">
        <v>545</v>
      </c>
      <c r="D21" s="45" t="s">
        <v>583</v>
      </c>
    </row>
    <row r="23" spans="2:10">
      <c r="B23" s="41">
        <v>40730</v>
      </c>
      <c r="D23" t="s">
        <v>565</v>
      </c>
    </row>
    <row r="24" spans="2:10">
      <c r="B24" s="41">
        <v>40730</v>
      </c>
      <c r="D24" t="s">
        <v>566</v>
      </c>
    </row>
    <row r="25" spans="2:10">
      <c r="B25" s="41">
        <v>40730</v>
      </c>
      <c r="D25" t="s">
        <v>576</v>
      </c>
    </row>
    <row r="26" spans="2:10">
      <c r="B26" s="41">
        <v>41309</v>
      </c>
      <c r="D26" s="419" t="s">
        <v>585</v>
      </c>
    </row>
    <row r="27" spans="2:10">
      <c r="B27" s="41">
        <v>41410</v>
      </c>
      <c r="D27" s="422" t="s">
        <v>590</v>
      </c>
    </row>
    <row r="28" spans="2:10">
      <c r="B28" s="41">
        <v>41410</v>
      </c>
      <c r="D28" s="432" t="s">
        <v>625</v>
      </c>
    </row>
    <row r="29" spans="2:10">
      <c r="B29" s="41">
        <v>41477</v>
      </c>
      <c r="D29" s="508" t="s">
        <v>630</v>
      </c>
      <c r="E29" s="516"/>
      <c r="F29" s="516"/>
      <c r="G29" s="516"/>
      <c r="H29" s="516"/>
      <c r="I29" s="516"/>
      <c r="J29" s="515"/>
    </row>
    <row r="30" spans="2:10" ht="12.75" thickBot="1">
      <c r="D30" s="509"/>
      <c r="E30" s="511" t="s">
        <v>631</v>
      </c>
      <c r="F30" s="511"/>
      <c r="G30" s="511" t="s">
        <v>632</v>
      </c>
      <c r="H30" s="511"/>
      <c r="I30" s="511" t="s">
        <v>633</v>
      </c>
      <c r="J30" s="512"/>
    </row>
    <row r="31" spans="2:10" ht="14.25" thickBot="1">
      <c r="D31" s="509"/>
      <c r="E31" s="519">
        <v>41365</v>
      </c>
      <c r="F31" s="518" t="s">
        <v>629</v>
      </c>
      <c r="G31" s="519">
        <v>41673</v>
      </c>
      <c r="H31" s="517" t="s">
        <v>634</v>
      </c>
      <c r="I31" s="520">
        <f>ROUND(20/12*IF(MONTH(E31)&gt;MONTH(G31),SUM(MONTH(G31),-MONTH(E31),13),IF(AND(YEAR(E31)=YEAR(G31),MONTH(E31)=MONTH(31)),1,IF(AND(YEAR(E31)&lt;&gt;YEAR(G31),MONTH(E31)=MONTH(G31)),12,SUM(MONTH(G31),-MONTH(E31),1)))),0)</f>
        <v>18</v>
      </c>
      <c r="J31" s="512" t="s">
        <v>635</v>
      </c>
    </row>
    <row r="32" spans="2:10">
      <c r="D32" s="509"/>
      <c r="E32" s="511"/>
      <c r="F32" s="511"/>
      <c r="G32" s="511"/>
      <c r="H32" s="511"/>
      <c r="I32" s="511"/>
      <c r="J32" s="512"/>
    </row>
    <row r="33" spans="2:10">
      <c r="D33" s="510"/>
      <c r="E33" s="513"/>
      <c r="F33" s="513"/>
      <c r="G33" s="513"/>
      <c r="H33" s="513"/>
      <c r="I33" s="513"/>
      <c r="J33" s="514"/>
    </row>
    <row r="35" spans="2:10">
      <c r="B35" s="41">
        <v>41479</v>
      </c>
      <c r="D35" s="521" t="s">
        <v>636</v>
      </c>
    </row>
    <row r="36" spans="2:10">
      <c r="B36" s="41">
        <v>41556</v>
      </c>
      <c r="D36" s="528" t="s">
        <v>637</v>
      </c>
    </row>
  </sheetData>
  <phoneticPr fontId="2"/>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2:AV83"/>
  <sheetViews>
    <sheetView showGridLines="0" workbookViewId="0"/>
  </sheetViews>
  <sheetFormatPr defaultRowHeight="12"/>
  <cols>
    <col min="1" max="38" width="4.28515625" customWidth="1"/>
    <col min="39" max="48" width="4" customWidth="1"/>
  </cols>
  <sheetData>
    <row r="2" spans="1:20" s="1" customFormat="1">
      <c r="B2" s="1" t="s">
        <v>2</v>
      </c>
    </row>
    <row r="3" spans="1:20" s="1" customFormat="1"/>
    <row r="4" spans="1:20" s="1" customFormat="1"/>
    <row r="5" spans="1:20" s="1" customFormat="1">
      <c r="A5" s="1" t="s">
        <v>20</v>
      </c>
      <c r="B5" s="1" t="s">
        <v>43</v>
      </c>
    </row>
    <row r="6" spans="1:20" s="1" customFormat="1">
      <c r="D6" s="2" t="s">
        <v>44</v>
      </c>
      <c r="E6" s="3"/>
      <c r="F6" s="3"/>
      <c r="G6" s="3"/>
      <c r="H6" s="3"/>
      <c r="I6" s="3"/>
      <c r="J6" s="3"/>
      <c r="K6" s="4"/>
      <c r="L6" s="3"/>
      <c r="M6" s="3"/>
      <c r="N6" s="3"/>
      <c r="O6" s="3"/>
      <c r="P6" s="3"/>
      <c r="Q6" s="3"/>
      <c r="R6" s="3"/>
      <c r="S6" s="3"/>
      <c r="T6" s="5"/>
    </row>
    <row r="7" spans="1:20" s="1" customFormat="1">
      <c r="D7" s="6" t="s">
        <v>38</v>
      </c>
      <c r="E7" s="7"/>
      <c r="F7" s="7"/>
      <c r="G7" s="7"/>
      <c r="H7" s="7"/>
      <c r="I7" s="7"/>
      <c r="J7" s="7"/>
      <c r="K7" s="8" t="s">
        <v>19</v>
      </c>
      <c r="L7" s="7"/>
      <c r="M7" s="7"/>
      <c r="N7" s="7"/>
      <c r="O7" s="7"/>
      <c r="P7" s="7"/>
      <c r="Q7" s="7"/>
      <c r="R7" s="7"/>
      <c r="S7" s="7"/>
      <c r="T7" s="9"/>
    </row>
    <row r="8" spans="1:20" s="1" customFormat="1">
      <c r="D8" s="6"/>
      <c r="E8" s="7"/>
      <c r="F8" s="7"/>
      <c r="G8" s="7"/>
      <c r="H8" s="7"/>
      <c r="I8" s="7"/>
      <c r="J8" s="7"/>
      <c r="K8" s="8"/>
      <c r="L8" s="7"/>
      <c r="M8" s="7"/>
      <c r="N8" s="7"/>
      <c r="O8" s="7"/>
      <c r="P8" s="7"/>
      <c r="Q8" s="7"/>
      <c r="R8" s="7"/>
      <c r="S8" s="7"/>
      <c r="T8" s="9"/>
    </row>
    <row r="9" spans="1:20" s="1" customFormat="1">
      <c r="D9" s="6">
        <v>3</v>
      </c>
      <c r="E9" s="7" t="s">
        <v>16</v>
      </c>
      <c r="F9" s="7"/>
      <c r="G9" s="7"/>
      <c r="H9" s="7"/>
      <c r="I9" s="7"/>
      <c r="J9" s="10"/>
      <c r="K9" s="10"/>
      <c r="L9" s="10"/>
      <c r="M9" s="7"/>
      <c r="N9" s="7"/>
      <c r="O9" s="7"/>
      <c r="P9" s="7"/>
      <c r="Q9" s="7"/>
      <c r="R9" s="7"/>
      <c r="S9" s="7"/>
      <c r="T9" s="9"/>
    </row>
    <row r="10" spans="1:20" s="1" customFormat="1">
      <c r="D10" s="6"/>
      <c r="E10" s="530" t="s">
        <v>17</v>
      </c>
      <c r="F10" s="530"/>
      <c r="G10" s="530"/>
      <c r="H10" s="530"/>
      <c r="I10" s="530"/>
      <c r="J10" s="530"/>
      <c r="K10" s="530"/>
      <c r="L10" s="530"/>
      <c r="M10" s="530"/>
      <c r="N10" s="530"/>
      <c r="O10" s="530"/>
      <c r="P10" s="530"/>
      <c r="Q10" s="530"/>
      <c r="R10" s="530"/>
      <c r="S10" s="530"/>
      <c r="T10" s="9"/>
    </row>
    <row r="11" spans="1:20" s="1" customFormat="1">
      <c r="D11" s="6"/>
      <c r="E11" s="530"/>
      <c r="F11" s="530"/>
      <c r="G11" s="530"/>
      <c r="H11" s="530"/>
      <c r="I11" s="530"/>
      <c r="J11" s="530"/>
      <c r="K11" s="530"/>
      <c r="L11" s="530"/>
      <c r="M11" s="530"/>
      <c r="N11" s="530"/>
      <c r="O11" s="530"/>
      <c r="P11" s="530"/>
      <c r="Q11" s="530"/>
      <c r="R11" s="530"/>
      <c r="S11" s="530"/>
      <c r="T11" s="9"/>
    </row>
    <row r="12" spans="1:20" s="1" customFormat="1">
      <c r="D12" s="6"/>
      <c r="E12" s="530"/>
      <c r="F12" s="530"/>
      <c r="G12" s="530"/>
      <c r="H12" s="530"/>
      <c r="I12" s="530"/>
      <c r="J12" s="530"/>
      <c r="K12" s="530"/>
      <c r="L12" s="530"/>
      <c r="M12" s="530"/>
      <c r="N12" s="530"/>
      <c r="O12" s="530"/>
      <c r="P12" s="530"/>
      <c r="Q12" s="530"/>
      <c r="R12" s="530"/>
      <c r="S12" s="530"/>
      <c r="T12" s="9"/>
    </row>
    <row r="13" spans="1:20" s="1" customFormat="1">
      <c r="D13" s="6"/>
      <c r="E13" s="7"/>
      <c r="F13" s="11"/>
      <c r="G13" s="7"/>
      <c r="H13" s="7"/>
      <c r="I13" s="12"/>
      <c r="J13" s="12"/>
      <c r="K13" s="12"/>
      <c r="L13" s="12"/>
      <c r="M13" s="7"/>
      <c r="N13" s="7"/>
      <c r="O13" s="7"/>
      <c r="P13" s="7"/>
      <c r="Q13" s="7"/>
      <c r="R13" s="7"/>
      <c r="S13" s="7"/>
      <c r="T13" s="9"/>
    </row>
    <row r="14" spans="1:20" s="1" customFormat="1">
      <c r="D14" s="6"/>
      <c r="E14" s="13" t="s">
        <v>3</v>
      </c>
      <c r="F14" s="7" t="s">
        <v>18</v>
      </c>
      <c r="G14" s="7"/>
      <c r="H14" s="7"/>
      <c r="I14" s="7"/>
      <c r="J14" s="12"/>
      <c r="K14" s="12"/>
      <c r="L14" s="12"/>
      <c r="M14" s="7"/>
      <c r="N14" s="7"/>
      <c r="O14" s="7"/>
      <c r="P14" s="7"/>
      <c r="Q14" s="7"/>
      <c r="R14" s="7"/>
      <c r="S14" s="7"/>
      <c r="T14" s="9"/>
    </row>
    <row r="15" spans="1:20" s="1" customFormat="1">
      <c r="D15" s="6"/>
      <c r="E15" s="7"/>
      <c r="F15" s="12" t="s">
        <v>46</v>
      </c>
      <c r="G15" s="7"/>
      <c r="H15" s="7"/>
      <c r="I15" s="11"/>
      <c r="J15" s="11"/>
      <c r="K15" s="11"/>
      <c r="L15" s="11"/>
      <c r="M15" s="7"/>
      <c r="N15" s="7"/>
      <c r="O15" s="7"/>
      <c r="P15" s="7"/>
      <c r="Q15" s="7"/>
      <c r="R15" s="7"/>
      <c r="S15" s="7"/>
      <c r="T15" s="9"/>
    </row>
    <row r="16" spans="1:20" s="1" customFormat="1">
      <c r="D16" s="14"/>
      <c r="E16" s="15"/>
      <c r="F16" s="15"/>
      <c r="G16" s="15"/>
      <c r="H16" s="15"/>
      <c r="I16" s="16"/>
      <c r="J16" s="15"/>
      <c r="K16" s="15"/>
      <c r="L16" s="15"/>
      <c r="M16" s="15"/>
      <c r="N16" s="15"/>
      <c r="O16" s="15"/>
      <c r="P16" s="15"/>
      <c r="Q16" s="15"/>
      <c r="R16" s="15"/>
      <c r="S16" s="15"/>
      <c r="T16" s="17"/>
    </row>
    <row r="17" spans="1:24" s="1" customFormat="1">
      <c r="H17" s="7"/>
      <c r="I17" s="7"/>
      <c r="J17" s="7"/>
      <c r="K17" s="7"/>
      <c r="L17" s="7"/>
      <c r="M17" s="18"/>
      <c r="N17" s="7"/>
      <c r="O17" s="7"/>
      <c r="P17" s="7"/>
      <c r="Q17" s="7"/>
      <c r="R17" s="7"/>
      <c r="S17" s="7"/>
      <c r="T17" s="7"/>
      <c r="U17" s="7"/>
      <c r="V17" s="7"/>
      <c r="W17" s="7"/>
    </row>
    <row r="18" spans="1:24" s="1" customFormat="1">
      <c r="A18" s="1" t="s">
        <v>20</v>
      </c>
      <c r="B18" s="534" t="s">
        <v>40</v>
      </c>
      <c r="C18" s="534"/>
      <c r="D18" s="534"/>
      <c r="E18" s="534"/>
      <c r="F18" s="534"/>
      <c r="G18" s="534"/>
      <c r="H18" s="534"/>
      <c r="I18" s="534"/>
      <c r="J18" s="534"/>
      <c r="K18" s="534"/>
      <c r="L18" s="534"/>
      <c r="N18" s="1" t="s">
        <v>20</v>
      </c>
      <c r="O18" s="535" t="s">
        <v>41</v>
      </c>
      <c r="P18" s="535"/>
      <c r="Q18" s="535"/>
      <c r="R18" s="535"/>
      <c r="S18" s="535"/>
      <c r="T18" s="535"/>
      <c r="U18" s="535"/>
      <c r="V18" s="535"/>
      <c r="W18" s="535"/>
      <c r="X18" s="535"/>
    </row>
    <row r="19" spans="1:24" s="1" customFormat="1">
      <c r="B19" s="534"/>
      <c r="C19" s="534"/>
      <c r="D19" s="534"/>
      <c r="E19" s="534"/>
      <c r="F19" s="534"/>
      <c r="G19" s="534"/>
      <c r="H19" s="534"/>
      <c r="I19" s="534"/>
      <c r="J19" s="534"/>
      <c r="K19" s="534"/>
      <c r="L19" s="534"/>
      <c r="O19" s="535"/>
      <c r="P19" s="535"/>
      <c r="Q19" s="535"/>
      <c r="R19" s="535"/>
      <c r="S19" s="535"/>
      <c r="T19" s="535"/>
      <c r="U19" s="535"/>
      <c r="V19" s="535"/>
      <c r="W19" s="535"/>
      <c r="X19" s="535"/>
    </row>
    <row r="20" spans="1:24" s="1" customFormat="1">
      <c r="P20" s="1" t="s">
        <v>42</v>
      </c>
      <c r="Q20" s="1" t="s">
        <v>35</v>
      </c>
    </row>
    <row r="21" spans="1:24" s="1" customFormat="1"/>
    <row r="22" spans="1:24" s="1" customFormat="1">
      <c r="B22" s="1" t="s">
        <v>21</v>
      </c>
      <c r="C22" s="1" t="s">
        <v>25</v>
      </c>
      <c r="D22" s="19" t="s">
        <v>27</v>
      </c>
      <c r="E22" s="1" t="s">
        <v>26</v>
      </c>
      <c r="O22" s="1" t="s">
        <v>21</v>
      </c>
      <c r="P22" s="1" t="s">
        <v>36</v>
      </c>
    </row>
    <row r="23" spans="1:24" s="1" customFormat="1"/>
    <row r="24" spans="1:24" s="1" customFormat="1">
      <c r="C24" s="20"/>
      <c r="D24" s="21" t="s">
        <v>22</v>
      </c>
      <c r="E24" s="21"/>
      <c r="F24" s="21"/>
      <c r="G24" s="21"/>
      <c r="H24" s="22"/>
      <c r="P24" s="20"/>
      <c r="Q24" s="21" t="s">
        <v>31</v>
      </c>
      <c r="R24" s="21"/>
      <c r="S24" s="21"/>
      <c r="T24" s="21"/>
      <c r="U24" s="22"/>
    </row>
    <row r="25" spans="1:24" s="1" customFormat="1">
      <c r="E25" s="1" t="s">
        <v>23</v>
      </c>
      <c r="R25" s="1" t="s">
        <v>23</v>
      </c>
    </row>
    <row r="26" spans="1:24" s="1" customFormat="1">
      <c r="Q26" s="1" t="s">
        <v>37</v>
      </c>
    </row>
    <row r="27" spans="1:24" s="1" customFormat="1">
      <c r="D27" s="1" t="s">
        <v>24</v>
      </c>
      <c r="Q27" s="19" t="s">
        <v>27</v>
      </c>
      <c r="R27" s="1" t="s">
        <v>51</v>
      </c>
    </row>
    <row r="28" spans="1:24" s="1" customFormat="1"/>
    <row r="29" spans="1:24" s="1" customFormat="1">
      <c r="C29" s="20" t="s">
        <v>34</v>
      </c>
      <c r="D29" s="21"/>
      <c r="E29" s="21"/>
      <c r="F29" s="21"/>
      <c r="G29" s="21"/>
      <c r="H29" s="22"/>
      <c r="Q29" s="20" t="s">
        <v>1</v>
      </c>
      <c r="R29" s="21"/>
      <c r="S29" s="21"/>
      <c r="T29" s="21"/>
      <c r="U29" s="21"/>
      <c r="V29" s="22"/>
    </row>
    <row r="30" spans="1:24" s="1" customFormat="1"/>
    <row r="31" spans="1:24" s="1" customFormat="1">
      <c r="C31" s="1" t="s">
        <v>0</v>
      </c>
      <c r="Q31" s="1" t="s">
        <v>32</v>
      </c>
    </row>
    <row r="32" spans="1:24" s="1" customFormat="1"/>
    <row r="33" spans="1:27" s="1" customFormat="1">
      <c r="D33" s="19" t="s">
        <v>27</v>
      </c>
      <c r="E33" s="1" t="s">
        <v>39</v>
      </c>
      <c r="R33" s="19" t="s">
        <v>27</v>
      </c>
      <c r="S33" s="1" t="s">
        <v>33</v>
      </c>
    </row>
    <row r="34" spans="1:27" s="1" customFormat="1"/>
    <row r="35" spans="1:27" s="1" customFormat="1">
      <c r="D35" s="19" t="s">
        <v>27</v>
      </c>
      <c r="E35" s="1" t="s">
        <v>28</v>
      </c>
      <c r="R35" s="19"/>
    </row>
    <row r="36" spans="1:27" s="1" customFormat="1">
      <c r="S36" s="1" t="s">
        <v>23</v>
      </c>
    </row>
    <row r="37" spans="1:27" s="1" customFormat="1">
      <c r="D37" s="19" t="s">
        <v>27</v>
      </c>
      <c r="E37" s="1" t="s">
        <v>29</v>
      </c>
      <c r="S37" s="1" t="s">
        <v>23</v>
      </c>
    </row>
    <row r="38" spans="1:27" s="1" customFormat="1"/>
    <row r="39" spans="1:27" s="1" customFormat="1">
      <c r="D39" s="19" t="s">
        <v>27</v>
      </c>
      <c r="E39" s="1" t="s">
        <v>30</v>
      </c>
      <c r="J39" s="19" t="s">
        <v>27</v>
      </c>
      <c r="K39" s="19" t="s">
        <v>27</v>
      </c>
      <c r="L39" s="19" t="s">
        <v>61</v>
      </c>
      <c r="M39" s="19" t="s">
        <v>62</v>
      </c>
      <c r="N39" s="19" t="s">
        <v>48</v>
      </c>
      <c r="O39" s="19"/>
      <c r="P39" s="19" t="s">
        <v>27</v>
      </c>
      <c r="Q39" s="19" t="s">
        <v>27</v>
      </c>
      <c r="S39" s="1" t="s">
        <v>49</v>
      </c>
    </row>
    <row r="40" spans="1:27" s="1" customFormat="1">
      <c r="B40" s="19"/>
    </row>
    <row r="41" spans="1:27" s="1" customFormat="1"/>
    <row r="42" spans="1:27" s="1" customFormat="1">
      <c r="A42" s="19" t="s">
        <v>42</v>
      </c>
      <c r="B42" s="535" t="s">
        <v>45</v>
      </c>
      <c r="C42" s="535"/>
      <c r="D42" s="535"/>
      <c r="E42" s="535"/>
      <c r="F42" s="535"/>
      <c r="G42" s="535"/>
      <c r="H42" s="535"/>
      <c r="I42" s="535"/>
      <c r="J42" s="535"/>
      <c r="K42" s="535"/>
      <c r="L42" s="535"/>
      <c r="M42" s="535"/>
      <c r="N42" s="535"/>
      <c r="O42" s="535"/>
      <c r="P42" s="535"/>
      <c r="Q42" s="535"/>
      <c r="R42" s="535"/>
      <c r="S42" s="535"/>
      <c r="T42" s="535"/>
      <c r="U42" s="535"/>
      <c r="V42" s="535"/>
      <c r="W42" s="535"/>
    </row>
    <row r="43" spans="1:27" s="1" customFormat="1">
      <c r="B43" s="535"/>
      <c r="C43" s="535"/>
      <c r="D43" s="535"/>
      <c r="E43" s="535"/>
      <c r="F43" s="535"/>
      <c r="G43" s="535"/>
      <c r="H43" s="535"/>
      <c r="I43" s="535"/>
      <c r="J43" s="535"/>
      <c r="K43" s="535"/>
      <c r="L43" s="535"/>
      <c r="M43" s="535"/>
      <c r="N43" s="535"/>
      <c r="O43" s="535"/>
      <c r="P43" s="535"/>
      <c r="Q43" s="535"/>
      <c r="R43" s="535"/>
      <c r="S43" s="535"/>
      <c r="T43" s="535"/>
      <c r="U43" s="535"/>
      <c r="V43" s="535"/>
      <c r="W43" s="535"/>
    </row>
    <row r="44" spans="1:27" s="1" customFormat="1">
      <c r="B44" s="535"/>
      <c r="C44" s="535"/>
      <c r="D44" s="535"/>
      <c r="E44" s="535"/>
      <c r="F44" s="535"/>
      <c r="G44" s="535"/>
      <c r="H44" s="535"/>
      <c r="I44" s="535"/>
      <c r="J44" s="535"/>
      <c r="K44" s="535"/>
      <c r="L44" s="535"/>
      <c r="M44" s="535"/>
      <c r="N44" s="535"/>
      <c r="O44" s="535"/>
      <c r="P44" s="535"/>
      <c r="Q44" s="535"/>
      <c r="R44" s="535"/>
      <c r="S44" s="535"/>
      <c r="T44" s="535"/>
      <c r="U44" s="535"/>
      <c r="V44" s="535"/>
      <c r="W44" s="535"/>
    </row>
    <row r="45" spans="1:27" s="1" customFormat="1">
      <c r="B45" s="535" t="s">
        <v>50</v>
      </c>
      <c r="C45" s="535"/>
      <c r="D45" s="535"/>
      <c r="E45" s="535"/>
      <c r="F45" s="535"/>
      <c r="G45" s="535"/>
      <c r="H45" s="535"/>
      <c r="I45" s="535"/>
      <c r="J45" s="535"/>
      <c r="K45" s="535"/>
      <c r="L45" s="535"/>
      <c r="M45" s="535"/>
      <c r="N45" s="535"/>
      <c r="O45" s="535"/>
      <c r="P45" s="535"/>
      <c r="Q45" s="535"/>
      <c r="R45" s="535"/>
      <c r="S45" s="535"/>
      <c r="T45" s="535"/>
      <c r="U45" s="535"/>
      <c r="V45" s="535"/>
      <c r="W45" s="535"/>
      <c r="Z45" s="1" t="s">
        <v>52</v>
      </c>
      <c r="AA45" s="1" t="s">
        <v>53</v>
      </c>
    </row>
    <row r="46" spans="1:27" s="1" customFormat="1">
      <c r="B46" s="535"/>
      <c r="C46" s="535"/>
      <c r="D46" s="535"/>
      <c r="E46" s="535"/>
      <c r="F46" s="535"/>
      <c r="G46" s="535"/>
      <c r="H46" s="535"/>
      <c r="I46" s="535"/>
      <c r="J46" s="535"/>
      <c r="K46" s="535"/>
      <c r="L46" s="535"/>
      <c r="M46" s="535"/>
      <c r="N46" s="535"/>
      <c r="O46" s="535"/>
      <c r="P46" s="535"/>
      <c r="Q46" s="535"/>
      <c r="R46" s="535"/>
      <c r="S46" s="535"/>
      <c r="T46" s="535"/>
      <c r="U46" s="535"/>
      <c r="V46" s="535"/>
      <c r="W46" s="535"/>
    </row>
    <row r="47" spans="1:27" s="1" customFormat="1">
      <c r="B47" s="34"/>
      <c r="C47" s="34"/>
      <c r="D47" s="34"/>
      <c r="E47" s="34"/>
      <c r="F47" s="34"/>
      <c r="G47" s="34"/>
      <c r="H47" s="34"/>
      <c r="I47" s="34"/>
      <c r="J47" s="34"/>
      <c r="K47" s="34"/>
      <c r="L47" s="34"/>
      <c r="M47" s="34"/>
      <c r="N47" s="34"/>
      <c r="O47" s="34"/>
      <c r="P47" s="34"/>
      <c r="Q47" s="34"/>
      <c r="R47" s="34"/>
      <c r="S47" s="34"/>
      <c r="T47" s="34"/>
      <c r="U47" s="34"/>
      <c r="V47" s="34"/>
      <c r="W47" s="34"/>
    </row>
    <row r="48" spans="1:27" s="1" customFormat="1">
      <c r="C48" s="23" t="s">
        <v>42</v>
      </c>
      <c r="D48" s="24" t="s">
        <v>4</v>
      </c>
      <c r="E48" s="3"/>
      <c r="F48" s="3"/>
      <c r="G48" s="3"/>
      <c r="H48" s="3"/>
      <c r="I48" s="3"/>
      <c r="J48" s="3"/>
      <c r="K48" s="3"/>
      <c r="L48" s="3"/>
      <c r="M48" s="3"/>
      <c r="N48" s="3"/>
      <c r="O48" s="3"/>
      <c r="P48" s="25" t="s">
        <v>47</v>
      </c>
      <c r="Q48" s="3"/>
      <c r="R48" s="3"/>
      <c r="S48" s="3"/>
      <c r="T48" s="3"/>
      <c r="U48" s="3"/>
      <c r="V48" s="5"/>
    </row>
    <row r="49" spans="1:48" s="1" customFormat="1">
      <c r="C49" s="6"/>
      <c r="D49" s="530" t="s">
        <v>5</v>
      </c>
      <c r="E49" s="530"/>
      <c r="F49" s="530"/>
      <c r="G49" s="530"/>
      <c r="H49" s="530"/>
      <c r="I49" s="530"/>
      <c r="J49" s="530"/>
      <c r="K49" s="530"/>
      <c r="L49" s="530"/>
      <c r="M49" s="530"/>
      <c r="N49" s="530"/>
      <c r="O49" s="530"/>
      <c r="P49" s="530"/>
      <c r="Q49" s="530"/>
      <c r="R49" s="530"/>
      <c r="S49" s="530"/>
      <c r="T49" s="530"/>
      <c r="U49" s="530"/>
      <c r="V49" s="531"/>
    </row>
    <row r="50" spans="1:48" s="1" customFormat="1">
      <c r="C50" s="14"/>
      <c r="D50" s="532"/>
      <c r="E50" s="532"/>
      <c r="F50" s="532"/>
      <c r="G50" s="532"/>
      <c r="H50" s="532"/>
      <c r="I50" s="532"/>
      <c r="J50" s="532"/>
      <c r="K50" s="532"/>
      <c r="L50" s="532"/>
      <c r="M50" s="532"/>
      <c r="N50" s="532"/>
      <c r="O50" s="532"/>
      <c r="P50" s="532"/>
      <c r="Q50" s="532"/>
      <c r="R50" s="532"/>
      <c r="S50" s="532"/>
      <c r="T50" s="532"/>
      <c r="U50" s="532"/>
      <c r="V50" s="533"/>
    </row>
    <row r="51" spans="1:48" s="1" customFormat="1"/>
    <row r="52" spans="1:48" s="1" customFormat="1">
      <c r="C52" s="23" t="s">
        <v>42</v>
      </c>
      <c r="D52" s="24" t="s">
        <v>6</v>
      </c>
      <c r="E52" s="3"/>
      <c r="F52" s="3"/>
      <c r="G52" s="3"/>
      <c r="H52" s="3"/>
      <c r="I52" s="3"/>
      <c r="J52" s="3"/>
      <c r="K52" s="3"/>
      <c r="L52" s="3"/>
      <c r="M52" s="3"/>
      <c r="N52" s="3"/>
      <c r="O52" s="3"/>
      <c r="P52" s="3"/>
      <c r="Q52" s="3"/>
      <c r="R52" s="3"/>
      <c r="S52" s="3"/>
      <c r="T52" s="3"/>
      <c r="U52" s="3"/>
      <c r="V52" s="3"/>
      <c r="W52" s="5"/>
    </row>
    <row r="53" spans="1:48" s="1" customFormat="1">
      <c r="C53" s="6"/>
      <c r="D53" s="26" t="s">
        <v>7</v>
      </c>
      <c r="E53" s="26" t="s">
        <v>8</v>
      </c>
      <c r="F53" s="26"/>
      <c r="G53" s="7"/>
      <c r="H53" s="7"/>
      <c r="I53" s="7"/>
      <c r="J53" s="7"/>
      <c r="K53" s="7"/>
      <c r="L53" s="7"/>
      <c r="M53" s="7"/>
      <c r="N53" s="7"/>
      <c r="O53" s="7"/>
      <c r="P53" s="27" t="s">
        <v>47</v>
      </c>
      <c r="Q53" s="7"/>
      <c r="R53" s="7"/>
      <c r="S53" s="7"/>
      <c r="T53" s="7"/>
      <c r="U53" s="7"/>
      <c r="V53" s="7"/>
      <c r="W53" s="9"/>
      <c r="Y53" s="1" t="s">
        <v>54</v>
      </c>
      <c r="Z53" s="1" t="s">
        <v>52</v>
      </c>
      <c r="AA53" s="1" t="s">
        <v>55</v>
      </c>
    </row>
    <row r="54" spans="1:48" s="1" customFormat="1">
      <c r="C54" s="6"/>
      <c r="D54" s="26"/>
      <c r="E54" s="28" t="s">
        <v>9</v>
      </c>
      <c r="F54" s="530" t="s">
        <v>10</v>
      </c>
      <c r="G54" s="530"/>
      <c r="H54" s="530"/>
      <c r="I54" s="530"/>
      <c r="J54" s="530"/>
      <c r="K54" s="530"/>
      <c r="L54" s="530"/>
      <c r="M54" s="530"/>
      <c r="N54" s="530"/>
      <c r="O54" s="530"/>
      <c r="P54" s="530"/>
      <c r="Q54" s="530"/>
      <c r="R54" s="530"/>
      <c r="S54" s="530"/>
      <c r="T54" s="530"/>
      <c r="U54" s="530"/>
      <c r="V54" s="530"/>
      <c r="W54" s="531"/>
      <c r="AA54" s="1" t="s">
        <v>56</v>
      </c>
    </row>
    <row r="55" spans="1:48" s="1" customFormat="1">
      <c r="C55" s="6"/>
      <c r="D55" s="26"/>
      <c r="E55" s="28"/>
      <c r="F55" s="530"/>
      <c r="G55" s="530"/>
      <c r="H55" s="530"/>
      <c r="I55" s="530"/>
      <c r="J55" s="530"/>
      <c r="K55" s="530"/>
      <c r="L55" s="530"/>
      <c r="M55" s="530"/>
      <c r="N55" s="530"/>
      <c r="O55" s="530"/>
      <c r="P55" s="530"/>
      <c r="Q55" s="530"/>
      <c r="R55" s="530"/>
      <c r="S55" s="530"/>
      <c r="T55" s="530"/>
      <c r="U55" s="530"/>
      <c r="V55" s="530"/>
      <c r="W55" s="531"/>
      <c r="AA55" s="1" t="s">
        <v>57</v>
      </c>
    </row>
    <row r="56" spans="1:48" s="1" customFormat="1">
      <c r="C56" s="6"/>
      <c r="D56" s="26"/>
      <c r="E56" s="7"/>
      <c r="F56" s="530"/>
      <c r="G56" s="530"/>
      <c r="H56" s="530"/>
      <c r="I56" s="530"/>
      <c r="J56" s="530"/>
      <c r="K56" s="530"/>
      <c r="L56" s="530"/>
      <c r="M56" s="530"/>
      <c r="N56" s="530"/>
      <c r="O56" s="530"/>
      <c r="P56" s="530"/>
      <c r="Q56" s="530"/>
      <c r="R56" s="530"/>
      <c r="S56" s="530"/>
      <c r="T56" s="530"/>
      <c r="U56" s="530"/>
      <c r="V56" s="530"/>
      <c r="W56" s="531"/>
      <c r="AA56" s="535" t="s">
        <v>58</v>
      </c>
      <c r="AB56" s="535"/>
      <c r="AC56" s="535"/>
      <c r="AD56" s="535"/>
      <c r="AE56" s="535"/>
      <c r="AF56" s="535"/>
      <c r="AG56" s="535"/>
      <c r="AH56" s="535"/>
      <c r="AI56" s="535"/>
      <c r="AJ56" s="535"/>
      <c r="AK56" s="535"/>
      <c r="AL56" s="535"/>
      <c r="AM56" s="535"/>
      <c r="AN56" s="535"/>
      <c r="AO56" s="535"/>
      <c r="AP56" s="535"/>
      <c r="AQ56" s="535"/>
      <c r="AR56" s="535"/>
      <c r="AS56" s="535"/>
      <c r="AT56" s="535"/>
      <c r="AU56" s="535"/>
    </row>
    <row r="57" spans="1:48" s="1" customFormat="1">
      <c r="C57" s="6"/>
      <c r="D57" s="26" t="s">
        <v>11</v>
      </c>
      <c r="E57" s="26" t="s">
        <v>12</v>
      </c>
      <c r="F57" s="26"/>
      <c r="G57" s="7"/>
      <c r="H57" s="7"/>
      <c r="I57" s="7"/>
      <c r="J57" s="7"/>
      <c r="K57" s="7"/>
      <c r="L57" s="7"/>
      <c r="M57" s="7"/>
      <c r="N57" s="7"/>
      <c r="O57" s="7"/>
      <c r="P57" s="7"/>
      <c r="Q57" s="7"/>
      <c r="R57" s="7"/>
      <c r="S57" s="7"/>
      <c r="T57" s="7"/>
      <c r="U57" s="7"/>
      <c r="V57" s="7"/>
      <c r="W57" s="9"/>
      <c r="AA57" s="535"/>
      <c r="AB57" s="535"/>
      <c r="AC57" s="535"/>
      <c r="AD57" s="535"/>
      <c r="AE57" s="535"/>
      <c r="AF57" s="535"/>
      <c r="AG57" s="535"/>
      <c r="AH57" s="535"/>
      <c r="AI57" s="535"/>
      <c r="AJ57" s="535"/>
      <c r="AK57" s="535"/>
      <c r="AL57" s="535"/>
      <c r="AM57" s="535"/>
      <c r="AN57" s="535"/>
      <c r="AO57" s="535"/>
      <c r="AP57" s="535"/>
      <c r="AQ57" s="535"/>
      <c r="AR57" s="535"/>
      <c r="AS57" s="535"/>
      <c r="AT57" s="535"/>
      <c r="AU57" s="535"/>
      <c r="AV57" s="1" t="s">
        <v>483</v>
      </c>
    </row>
    <row r="58" spans="1:48" s="1" customFormat="1" ht="12" customHeight="1">
      <c r="C58" s="6"/>
      <c r="D58" s="26"/>
      <c r="E58" s="28" t="s">
        <v>9</v>
      </c>
      <c r="F58" s="530" t="s">
        <v>13</v>
      </c>
      <c r="G58" s="530"/>
      <c r="H58" s="530"/>
      <c r="I58" s="530"/>
      <c r="J58" s="530"/>
      <c r="K58" s="530"/>
      <c r="L58" s="530"/>
      <c r="M58" s="530"/>
      <c r="N58" s="530"/>
      <c r="O58" s="530"/>
      <c r="P58" s="530"/>
      <c r="Q58" s="530"/>
      <c r="R58" s="530"/>
      <c r="S58" s="530"/>
      <c r="T58" s="530"/>
      <c r="U58" s="530"/>
      <c r="V58" s="530"/>
      <c r="W58" s="531"/>
      <c r="Y58" s="1" t="s">
        <v>54</v>
      </c>
      <c r="Z58" s="1" t="s">
        <v>52</v>
      </c>
      <c r="AA58" s="535" t="s">
        <v>59</v>
      </c>
      <c r="AB58" s="535"/>
      <c r="AC58" s="535"/>
      <c r="AD58" s="535"/>
      <c r="AE58" s="535"/>
      <c r="AF58" s="535"/>
      <c r="AG58" s="535"/>
      <c r="AH58" s="535"/>
      <c r="AI58" s="535"/>
      <c r="AJ58" s="535"/>
      <c r="AK58" s="535"/>
      <c r="AL58" s="535"/>
      <c r="AM58" s="535"/>
      <c r="AN58" s="535"/>
      <c r="AO58" s="535"/>
      <c r="AP58" s="535"/>
      <c r="AQ58" s="535"/>
      <c r="AR58" s="535"/>
      <c r="AS58" s="535"/>
      <c r="AT58" s="535"/>
      <c r="AU58" s="535"/>
    </row>
    <row r="59" spans="1:48" s="1" customFormat="1">
      <c r="C59" s="6"/>
      <c r="D59" s="26"/>
      <c r="E59" s="28"/>
      <c r="F59" s="530"/>
      <c r="G59" s="530"/>
      <c r="H59" s="530"/>
      <c r="I59" s="530"/>
      <c r="J59" s="530"/>
      <c r="K59" s="530"/>
      <c r="L59" s="530"/>
      <c r="M59" s="530"/>
      <c r="N59" s="530"/>
      <c r="O59" s="530"/>
      <c r="P59" s="530"/>
      <c r="Q59" s="530"/>
      <c r="R59" s="530"/>
      <c r="S59" s="530"/>
      <c r="T59" s="530"/>
      <c r="U59" s="530"/>
      <c r="V59" s="530"/>
      <c r="W59" s="531"/>
      <c r="AA59" s="535"/>
      <c r="AB59" s="535"/>
      <c r="AC59" s="535"/>
      <c r="AD59" s="535"/>
      <c r="AE59" s="535"/>
      <c r="AF59" s="535"/>
      <c r="AG59" s="535"/>
      <c r="AH59" s="535"/>
      <c r="AI59" s="535"/>
      <c r="AJ59" s="535"/>
      <c r="AK59" s="535"/>
      <c r="AL59" s="535"/>
      <c r="AM59" s="535"/>
      <c r="AN59" s="535"/>
      <c r="AO59" s="535"/>
      <c r="AP59" s="535"/>
      <c r="AQ59" s="535"/>
      <c r="AR59" s="535"/>
      <c r="AS59" s="535"/>
      <c r="AT59" s="535"/>
      <c r="AU59" s="535"/>
    </row>
    <row r="60" spans="1:48" s="1" customFormat="1">
      <c r="C60" s="14"/>
      <c r="D60" s="29"/>
      <c r="E60" s="15"/>
      <c r="F60" s="532"/>
      <c r="G60" s="532"/>
      <c r="H60" s="532"/>
      <c r="I60" s="532"/>
      <c r="J60" s="532"/>
      <c r="K60" s="532"/>
      <c r="L60" s="532"/>
      <c r="M60" s="532"/>
      <c r="N60" s="532"/>
      <c r="O60" s="532"/>
      <c r="P60" s="532"/>
      <c r="Q60" s="532"/>
      <c r="R60" s="532"/>
      <c r="S60" s="532"/>
      <c r="T60" s="532"/>
      <c r="U60" s="532"/>
      <c r="V60" s="532"/>
      <c r="W60" s="533"/>
      <c r="AA60" s="535"/>
      <c r="AB60" s="535"/>
      <c r="AC60" s="535"/>
      <c r="AD60" s="535"/>
      <c r="AE60" s="535"/>
      <c r="AF60" s="535"/>
      <c r="AG60" s="535"/>
      <c r="AH60" s="535"/>
      <c r="AI60" s="535"/>
      <c r="AJ60" s="535"/>
      <c r="AK60" s="535"/>
      <c r="AL60" s="535"/>
      <c r="AM60" s="535"/>
      <c r="AN60" s="535"/>
      <c r="AO60" s="535"/>
      <c r="AP60" s="535"/>
      <c r="AQ60" s="535"/>
      <c r="AR60" s="535"/>
      <c r="AS60" s="535"/>
      <c r="AT60" s="535"/>
      <c r="AU60" s="535"/>
    </row>
    <row r="61" spans="1:48" s="1" customFormat="1">
      <c r="C61" s="7"/>
      <c r="D61" s="26"/>
      <c r="E61" s="7" t="s">
        <v>52</v>
      </c>
      <c r="F61" s="30" t="s">
        <v>60</v>
      </c>
      <c r="G61" s="11"/>
      <c r="H61" s="11"/>
      <c r="I61" s="11"/>
      <c r="J61" s="11"/>
      <c r="K61" s="11"/>
      <c r="L61" s="11"/>
      <c r="M61" s="11"/>
      <c r="N61" s="11"/>
      <c r="O61" s="11"/>
      <c r="P61" s="11"/>
      <c r="Q61" s="11"/>
      <c r="R61" s="11"/>
      <c r="S61" s="11"/>
      <c r="T61" s="11"/>
      <c r="U61" s="11"/>
      <c r="V61" s="11"/>
      <c r="W61" s="11"/>
      <c r="Z61" s="1" t="s">
        <v>52</v>
      </c>
      <c r="AA61" s="1" t="s">
        <v>63</v>
      </c>
    </row>
    <row r="62" spans="1:48" s="1" customFormat="1">
      <c r="C62" s="7"/>
      <c r="D62" s="26"/>
      <c r="E62" s="7"/>
      <c r="F62" s="30"/>
      <c r="G62" s="11"/>
      <c r="H62" s="11"/>
      <c r="I62" s="11"/>
      <c r="J62" s="11"/>
      <c r="K62" s="11"/>
      <c r="L62" s="11"/>
      <c r="M62" s="11"/>
      <c r="N62" s="11"/>
      <c r="O62" s="11"/>
      <c r="P62" s="11"/>
      <c r="Q62" s="11"/>
      <c r="R62" s="11"/>
      <c r="S62" s="11"/>
      <c r="T62" s="11"/>
      <c r="U62" s="11"/>
      <c r="V62" s="11"/>
      <c r="W62" s="11"/>
    </row>
    <row r="63" spans="1:48" s="1" customFormat="1"/>
    <row r="64" spans="1:48" s="1" customFormat="1">
      <c r="A64" s="19" t="s">
        <v>42</v>
      </c>
      <c r="B64" s="31" t="s">
        <v>14</v>
      </c>
      <c r="C64" s="3"/>
      <c r="D64" s="3"/>
      <c r="E64" s="3"/>
      <c r="F64" s="3"/>
      <c r="G64" s="3"/>
      <c r="H64" s="3"/>
      <c r="I64" s="3"/>
      <c r="J64" s="3"/>
      <c r="K64" s="3"/>
      <c r="L64" s="3"/>
      <c r="M64" s="3"/>
      <c r="N64" s="3"/>
      <c r="O64" s="3"/>
      <c r="P64" s="3"/>
      <c r="Q64" s="3"/>
      <c r="R64" s="3"/>
      <c r="S64" s="3"/>
      <c r="T64" s="3"/>
      <c r="U64" s="3"/>
      <c r="V64" s="3"/>
      <c r="W64" s="5"/>
    </row>
    <row r="65" spans="2:23" s="1" customFormat="1">
      <c r="B65" s="6"/>
      <c r="C65" s="7"/>
      <c r="D65" s="7"/>
      <c r="E65" s="7"/>
      <c r="F65" s="7"/>
      <c r="G65" s="7"/>
      <c r="H65" s="7"/>
      <c r="I65" s="7"/>
      <c r="J65" s="7"/>
      <c r="K65" s="7"/>
      <c r="L65" s="7"/>
      <c r="M65" s="7"/>
      <c r="N65" s="7"/>
      <c r="O65" s="7"/>
      <c r="P65" s="7"/>
      <c r="Q65" s="7"/>
      <c r="R65" s="7"/>
      <c r="S65" s="7"/>
      <c r="T65" s="7"/>
      <c r="U65" s="7"/>
      <c r="V65" s="7"/>
      <c r="W65" s="9"/>
    </row>
    <row r="66" spans="2:23" s="1" customFormat="1">
      <c r="B66" s="32">
        <v>3</v>
      </c>
      <c r="C66" s="7" t="s">
        <v>16</v>
      </c>
      <c r="D66" s="7"/>
      <c r="E66" s="7"/>
      <c r="F66" s="7"/>
      <c r="G66" s="7"/>
      <c r="H66" s="7"/>
      <c r="I66" s="7"/>
      <c r="J66" s="7"/>
      <c r="K66" s="7"/>
      <c r="L66" s="7"/>
      <c r="M66" s="7"/>
      <c r="N66" s="7"/>
      <c r="O66" s="27" t="s">
        <v>47</v>
      </c>
      <c r="P66" s="7"/>
      <c r="Q66" s="7"/>
      <c r="R66" s="7"/>
      <c r="S66" s="7"/>
      <c r="T66" s="7"/>
      <c r="U66" s="7"/>
      <c r="V66" s="7"/>
      <c r="W66" s="9"/>
    </row>
    <row r="67" spans="2:23" s="1" customFormat="1">
      <c r="B67" s="6"/>
      <c r="C67" s="530" t="s">
        <v>17</v>
      </c>
      <c r="D67" s="530"/>
      <c r="E67" s="530"/>
      <c r="F67" s="530"/>
      <c r="G67" s="530"/>
      <c r="H67" s="530"/>
      <c r="I67" s="530"/>
      <c r="J67" s="530"/>
      <c r="K67" s="530"/>
      <c r="L67" s="530"/>
      <c r="M67" s="530"/>
      <c r="N67" s="530"/>
      <c r="O67" s="530"/>
      <c r="P67" s="530"/>
      <c r="Q67" s="530"/>
      <c r="R67" s="530"/>
      <c r="S67" s="530"/>
      <c r="T67" s="530"/>
      <c r="U67" s="530"/>
      <c r="V67" s="530"/>
      <c r="W67" s="531"/>
    </row>
    <row r="68" spans="2:23" s="1" customFormat="1">
      <c r="B68" s="6"/>
      <c r="C68" s="530"/>
      <c r="D68" s="530"/>
      <c r="E68" s="530"/>
      <c r="F68" s="530"/>
      <c r="G68" s="530"/>
      <c r="H68" s="530"/>
      <c r="I68" s="530"/>
      <c r="J68" s="530"/>
      <c r="K68" s="530"/>
      <c r="L68" s="530"/>
      <c r="M68" s="530"/>
      <c r="N68" s="530"/>
      <c r="O68" s="530"/>
      <c r="P68" s="530"/>
      <c r="Q68" s="530"/>
      <c r="R68" s="530"/>
      <c r="S68" s="530"/>
      <c r="T68" s="530"/>
      <c r="U68" s="530"/>
      <c r="V68" s="530"/>
      <c r="W68" s="531"/>
    </row>
    <row r="69" spans="2:23" s="1" customFormat="1">
      <c r="B69" s="6"/>
      <c r="C69" s="530"/>
      <c r="D69" s="530"/>
      <c r="E69" s="530"/>
      <c r="F69" s="530"/>
      <c r="G69" s="530"/>
      <c r="H69" s="530"/>
      <c r="I69" s="530"/>
      <c r="J69" s="530"/>
      <c r="K69" s="530"/>
      <c r="L69" s="530"/>
      <c r="M69" s="530"/>
      <c r="N69" s="530"/>
      <c r="O69" s="530"/>
      <c r="P69" s="530"/>
      <c r="Q69" s="530"/>
      <c r="R69" s="530"/>
      <c r="S69" s="530"/>
      <c r="T69" s="530"/>
      <c r="U69" s="530"/>
      <c r="V69" s="530"/>
      <c r="W69" s="531"/>
    </row>
    <row r="70" spans="2:23" s="1" customFormat="1">
      <c r="B70" s="6"/>
      <c r="C70" s="530" t="s">
        <v>15</v>
      </c>
      <c r="D70" s="530"/>
      <c r="E70" s="530"/>
      <c r="F70" s="530"/>
      <c r="G70" s="530"/>
      <c r="H70" s="530"/>
      <c r="I70" s="530"/>
      <c r="J70" s="530"/>
      <c r="K70" s="530"/>
      <c r="L70" s="530"/>
      <c r="M70" s="530"/>
      <c r="N70" s="530"/>
      <c r="O70" s="530"/>
      <c r="P70" s="530"/>
      <c r="Q70" s="530"/>
      <c r="R70" s="530"/>
      <c r="S70" s="530"/>
      <c r="T70" s="530"/>
      <c r="U70" s="530"/>
      <c r="V70" s="530"/>
      <c r="W70" s="531"/>
    </row>
    <row r="71" spans="2:23" s="1" customFormat="1">
      <c r="B71" s="14"/>
      <c r="C71" s="532"/>
      <c r="D71" s="532"/>
      <c r="E71" s="532"/>
      <c r="F71" s="532"/>
      <c r="G71" s="532"/>
      <c r="H71" s="532"/>
      <c r="I71" s="532"/>
      <c r="J71" s="532"/>
      <c r="K71" s="532"/>
      <c r="L71" s="532"/>
      <c r="M71" s="532"/>
      <c r="N71" s="532"/>
      <c r="O71" s="532"/>
      <c r="P71" s="532"/>
      <c r="Q71" s="532"/>
      <c r="R71" s="532"/>
      <c r="S71" s="532"/>
      <c r="T71" s="532"/>
      <c r="U71" s="532"/>
      <c r="V71" s="532"/>
      <c r="W71" s="533"/>
    </row>
    <row r="72" spans="2:23" s="33" customFormat="1" ht="13.5"/>
    <row r="82" spans="2:9">
      <c r="G82" s="529"/>
      <c r="H82" s="529"/>
      <c r="I82" s="529"/>
    </row>
    <row r="83" spans="2:9">
      <c r="B83" s="529"/>
      <c r="C83" s="529"/>
    </row>
  </sheetData>
  <mergeCells count="14">
    <mergeCell ref="AA56:AU57"/>
    <mergeCell ref="F58:W60"/>
    <mergeCell ref="AA58:AU60"/>
    <mergeCell ref="C67:W69"/>
    <mergeCell ref="G82:I82"/>
    <mergeCell ref="B83:C83"/>
    <mergeCell ref="C70:W71"/>
    <mergeCell ref="E10:S12"/>
    <mergeCell ref="B18:L19"/>
    <mergeCell ref="O18:X19"/>
    <mergeCell ref="B42:W44"/>
    <mergeCell ref="B45:W46"/>
    <mergeCell ref="D49:V50"/>
    <mergeCell ref="F54:W56"/>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FFC000"/>
  </sheetPr>
  <dimension ref="B1:CV71"/>
  <sheetViews>
    <sheetView showGridLines="0" workbookViewId="0">
      <selection activeCell="E10" sqref="E10"/>
    </sheetView>
  </sheetViews>
  <sheetFormatPr defaultRowHeight="13.5"/>
  <cols>
    <col min="1" max="1" width="2.28515625" customWidth="1"/>
    <col min="2" max="2" width="6.42578125" customWidth="1"/>
    <col min="3" max="3" width="1.42578125" style="258" customWidth="1"/>
    <col min="4" max="4" width="4.7109375" style="259" hidden="1" customWidth="1"/>
    <col min="5" max="5" width="9.42578125" style="35" customWidth="1"/>
    <col min="6" max="6" width="8.85546875" style="35" customWidth="1"/>
    <col min="7" max="7" width="4.28515625" style="35" customWidth="1"/>
    <col min="8" max="8" width="1.85546875" style="256" customWidth="1"/>
    <col min="9" max="9" width="4" style="35" customWidth="1"/>
    <col min="10" max="12" width="7.7109375" style="211" hidden="1" customWidth="1"/>
    <col min="13" max="13" width="8.42578125" style="211" hidden="1" customWidth="1"/>
    <col min="14" max="14" width="1.5703125" style="211" hidden="1" customWidth="1"/>
    <col min="15" max="15" width="2.28515625" style="211" hidden="1" customWidth="1"/>
    <col min="16" max="16" width="6.5703125" style="211" hidden="1" customWidth="1"/>
    <col min="17" max="17" width="6.5703125" style="244" hidden="1" customWidth="1"/>
    <col min="18" max="18" width="4.5703125" style="240" hidden="1" customWidth="1"/>
    <col min="19" max="19" width="3.85546875" style="211" hidden="1" customWidth="1"/>
    <col min="20" max="20" width="2" style="211" hidden="1" customWidth="1"/>
    <col min="21" max="21" width="2.140625" style="211" hidden="1" customWidth="1"/>
    <col min="22" max="22" width="4.28515625" style="220" hidden="1" customWidth="1"/>
    <col min="23" max="23" width="2.42578125" style="211" hidden="1" customWidth="1"/>
    <col min="24" max="24" width="2.28515625" style="211" hidden="1" customWidth="1"/>
    <col min="25" max="25" width="3.28515625" style="211" customWidth="1"/>
    <col min="26" max="26" width="4.5703125" style="210" customWidth="1"/>
    <col min="27" max="27" width="2.42578125" style="210" customWidth="1"/>
    <col min="28" max="28" width="4.85546875" style="210" customWidth="1"/>
    <col min="29" max="31" width="7" style="210" hidden="1" customWidth="1"/>
    <col min="32" max="32" width="6.140625" style="210" hidden="1" customWidth="1"/>
    <col min="33" max="33" width="2.85546875" style="210" hidden="1" customWidth="1"/>
    <col min="34" max="34" width="6.85546875" style="210" hidden="1" customWidth="1"/>
    <col min="35" max="35" width="7" style="210" hidden="1" customWidth="1"/>
    <col min="36" max="36" width="7.7109375" style="210" hidden="1" customWidth="1"/>
    <col min="37" max="37" width="3.140625" style="211" hidden="1" customWidth="1"/>
    <col min="38" max="43" width="2.28515625" style="37" hidden="1" customWidth="1"/>
    <col min="44" max="45" width="5" style="222" customWidth="1"/>
    <col min="46" max="46" width="3.7109375" style="265" hidden="1" customWidth="1"/>
    <col min="47" max="47" width="11.7109375" style="35" customWidth="1"/>
    <col min="48" max="48" width="3.28515625" style="35" hidden="1" customWidth="1"/>
    <col min="49" max="49" width="4.7109375" style="35" hidden="1" customWidth="1"/>
    <col min="50" max="50" width="4.42578125" style="42" hidden="1" customWidth="1"/>
    <col min="51" max="51" width="5.42578125" style="36" hidden="1" customWidth="1"/>
    <col min="52" max="52" width="5.5703125" style="36" hidden="1" customWidth="1"/>
    <col min="53" max="53" width="5" style="36" hidden="1" customWidth="1"/>
    <col min="54" max="54" width="5.7109375" style="36" hidden="1" customWidth="1"/>
    <col min="55" max="55" width="7.28515625" style="36" hidden="1" customWidth="1"/>
    <col min="56" max="56" width="5.5703125" style="36" hidden="1" customWidth="1"/>
    <col min="57" max="57" width="8.5703125" style="293" customWidth="1"/>
    <col min="58" max="58" width="7.85546875" style="36" hidden="1" customWidth="1"/>
    <col min="59" max="59" width="7" style="35" hidden="1" customWidth="1"/>
    <col min="60" max="60" width="6.140625" style="294" customWidth="1"/>
    <col min="61" max="61" width="7.42578125" style="294" customWidth="1"/>
    <col min="62" max="62" width="1.42578125" style="37" customWidth="1"/>
    <col min="63" max="63" width="4.5703125" style="36" hidden="1" customWidth="1"/>
    <col min="64" max="64" width="3.140625" style="35" hidden="1" customWidth="1"/>
    <col min="65" max="65" width="4.7109375" style="37" hidden="1" customWidth="1"/>
    <col min="66" max="66" width="3.140625" style="37" hidden="1" customWidth="1"/>
    <col min="67" max="71" width="2.5703125" style="37" hidden="1" customWidth="1"/>
    <col min="72" max="72" width="3.7109375" style="37" hidden="1" customWidth="1"/>
    <col min="73" max="73" width="7.7109375" style="37" hidden="1" customWidth="1"/>
    <col min="74" max="75" width="5.140625" style="37" hidden="1" customWidth="1"/>
    <col min="76" max="76" width="3.28515625" style="37" hidden="1" customWidth="1"/>
    <col min="77" max="77" width="3.5703125" style="37" hidden="1" customWidth="1"/>
    <col min="78" max="78" width="3.140625" style="37" hidden="1" customWidth="1"/>
    <col min="79" max="79" width="3.5703125" style="37" hidden="1" customWidth="1"/>
    <col min="80" max="80" width="3.140625" style="37" hidden="1" customWidth="1"/>
    <col min="81" max="81" width="3.140625" style="36" hidden="1" customWidth="1"/>
    <col min="82" max="82" width="2.28515625" style="36" hidden="1" customWidth="1"/>
    <col min="83" max="83" width="2.42578125" style="36" hidden="1" customWidth="1"/>
    <col min="84" max="84" width="3.140625" style="36" hidden="1" customWidth="1"/>
    <col min="85" max="85" width="3.28515625" style="36" hidden="1" customWidth="1"/>
    <col min="86" max="86" width="3" style="36" hidden="1" customWidth="1"/>
    <col min="87" max="87" width="8.7109375" style="293" customWidth="1"/>
    <col min="88" max="88" width="7" style="36" hidden="1" customWidth="1"/>
    <col min="89" max="89" width="5.85546875" style="35" hidden="1" customWidth="1"/>
    <col min="90" max="90" width="7.42578125" style="294" customWidth="1"/>
    <col min="91" max="91" width="7.5703125" style="294" customWidth="1"/>
    <col min="92" max="92" width="5.85546875" style="37" customWidth="1"/>
    <col min="93" max="93" width="8.28515625" style="43" customWidth="1"/>
    <col min="94" max="95" width="5.7109375" style="37" customWidth="1"/>
    <col min="96" max="96" width="5.140625" style="37" customWidth="1"/>
    <col min="97" max="98" width="5.28515625" customWidth="1"/>
    <col min="99" max="99" width="3.28515625" customWidth="1"/>
  </cols>
  <sheetData>
    <row r="1" spans="2:100" ht="19.5" customHeight="1">
      <c r="B1" s="260" t="s">
        <v>490</v>
      </c>
      <c r="G1" s="261"/>
      <c r="H1" s="262"/>
      <c r="I1" s="261"/>
      <c r="J1" s="263"/>
      <c r="K1" s="263"/>
      <c r="L1" s="263"/>
      <c r="M1" s="213"/>
      <c r="N1" s="213"/>
      <c r="O1" s="213"/>
      <c r="P1" s="213"/>
      <c r="Q1" s="241"/>
      <c r="R1" s="237"/>
      <c r="S1" s="213"/>
      <c r="T1" s="213"/>
      <c r="U1" s="213"/>
      <c r="V1" s="219"/>
      <c r="W1" s="213"/>
      <c r="X1" s="213"/>
      <c r="Y1" s="213"/>
      <c r="Z1" s="212"/>
      <c r="AA1" s="212"/>
      <c r="AB1" s="212"/>
      <c r="AC1" s="212"/>
      <c r="AD1" s="212"/>
      <c r="AE1" s="212"/>
      <c r="AF1" s="212"/>
      <c r="AG1" s="212"/>
      <c r="AH1" s="212" t="s">
        <v>491</v>
      </c>
      <c r="AI1" s="212"/>
      <c r="AJ1" s="212"/>
      <c r="AK1" s="213"/>
      <c r="AL1" s="214"/>
      <c r="AM1" s="214"/>
      <c r="AN1" s="214"/>
      <c r="AO1" s="264"/>
      <c r="AP1" s="264"/>
      <c r="AQ1" s="264"/>
      <c r="CS1" s="40" t="s">
        <v>495</v>
      </c>
      <c r="CT1" s="40" t="s">
        <v>556</v>
      </c>
    </row>
    <row r="2" spans="2:100" ht="17.25" customHeight="1">
      <c r="E2" s="266"/>
      <c r="F2" s="224" t="str">
        <f>"休憩時間("&amp;C10&amp;"校時)⇒"</f>
        <v>休憩時間(Ｂ校時)⇒</v>
      </c>
      <c r="G2" s="525">
        <v>12</v>
      </c>
      <c r="H2" s="253" t="s">
        <v>496</v>
      </c>
      <c r="I2" s="371">
        <v>55</v>
      </c>
      <c r="J2" s="232">
        <f>G2/24</f>
        <v>0.5</v>
      </c>
      <c r="K2" s="232">
        <f>I2/1440</f>
        <v>3.8194444444444448E-2</v>
      </c>
      <c r="L2" s="232">
        <f>SUM(J2,K2)</f>
        <v>0.53819444444444442</v>
      </c>
      <c r="M2" s="426">
        <f>L2</f>
        <v>0.53819444444444442</v>
      </c>
      <c r="N2" s="227"/>
      <c r="O2" s="227"/>
      <c r="P2" s="227"/>
      <c r="Q2" s="242"/>
      <c r="R2" s="238" t="s">
        <v>497</v>
      </c>
      <c r="S2" s="235">
        <f>1/24</f>
        <v>4.1666666666666664E-2</v>
      </c>
      <c r="T2" s="235"/>
      <c r="U2" s="227"/>
      <c r="V2" s="228"/>
      <c r="W2" s="227"/>
      <c r="X2" s="227"/>
      <c r="Y2" s="227" t="s">
        <v>498</v>
      </c>
      <c r="Z2" s="526">
        <v>13</v>
      </c>
      <c r="AA2" s="229" t="s">
        <v>499</v>
      </c>
      <c r="AB2" s="267">
        <v>40</v>
      </c>
      <c r="AC2" s="268">
        <f>Z2/24</f>
        <v>0.54166666666666663</v>
      </c>
      <c r="AD2" s="268">
        <f>AB2/1440</f>
        <v>2.7777777777777776E-2</v>
      </c>
      <c r="AE2" s="268">
        <f>SUM(AC2,AD2)</f>
        <v>0.56944444444444442</v>
      </c>
      <c r="AF2" s="427">
        <f>AE2</f>
        <v>0.56944444444444442</v>
      </c>
      <c r="AG2" s="269"/>
      <c r="AH2" s="269">
        <f>AF2-M2</f>
        <v>3.125E-2</v>
      </c>
      <c r="AI2" s="269"/>
      <c r="AJ2" s="269"/>
      <c r="AK2" s="213"/>
      <c r="AL2" s="214"/>
      <c r="AM2" s="214"/>
      <c r="AN2" s="214"/>
      <c r="AO2" s="264"/>
      <c r="AP2" s="264"/>
      <c r="AQ2" s="264"/>
      <c r="AR2" s="376" t="s">
        <v>623</v>
      </c>
      <c r="CS2" s="40"/>
      <c r="CT2" s="40"/>
    </row>
    <row r="3" spans="2:100" s="422" customFormat="1" ht="17.25" customHeight="1">
      <c r="C3" s="258"/>
      <c r="D3" s="259"/>
      <c r="E3" s="266"/>
      <c r="F3" s="430" t="str">
        <f>"休憩時間("&amp;C12&amp;"校時)⇒"</f>
        <v>休憩時間(Ｃ校時)⇒</v>
      </c>
      <c r="G3" s="525">
        <v>12</v>
      </c>
      <c r="H3" s="253" t="s">
        <v>496</v>
      </c>
      <c r="I3" s="371">
        <v>50</v>
      </c>
      <c r="J3" s="232">
        <f>G3/24</f>
        <v>0.5</v>
      </c>
      <c r="K3" s="232">
        <f>I3/1440</f>
        <v>3.4722222222222224E-2</v>
      </c>
      <c r="L3" s="232">
        <f>SUM(J3,K3)</f>
        <v>0.53472222222222221</v>
      </c>
      <c r="M3" s="426">
        <f>L3</f>
        <v>0.53472222222222221</v>
      </c>
      <c r="N3" s="227"/>
      <c r="O3" s="227"/>
      <c r="P3" s="227"/>
      <c r="Q3" s="242"/>
      <c r="R3" s="238" t="s">
        <v>497</v>
      </c>
      <c r="S3" s="235">
        <f>1/24</f>
        <v>4.1666666666666664E-2</v>
      </c>
      <c r="T3" s="235"/>
      <c r="U3" s="227"/>
      <c r="V3" s="228"/>
      <c r="W3" s="227"/>
      <c r="X3" s="227"/>
      <c r="Y3" s="227" t="s">
        <v>498</v>
      </c>
      <c r="Z3" s="526">
        <v>13</v>
      </c>
      <c r="AA3" s="229" t="s">
        <v>499</v>
      </c>
      <c r="AB3" s="267">
        <v>35</v>
      </c>
      <c r="AC3" s="268">
        <f>Z3/24</f>
        <v>0.54166666666666663</v>
      </c>
      <c r="AD3" s="268">
        <f>AB3/1440</f>
        <v>2.4305555555555556E-2</v>
      </c>
      <c r="AE3" s="268">
        <f>SUM(AC3,AD3)</f>
        <v>0.56597222222222221</v>
      </c>
      <c r="AF3" s="427">
        <f>AE3</f>
        <v>0.56597222222222221</v>
      </c>
      <c r="AG3" s="269"/>
      <c r="AH3" s="269">
        <f>AF3-M3</f>
        <v>3.125E-2</v>
      </c>
      <c r="AI3" s="269"/>
      <c r="AJ3" s="269"/>
      <c r="AK3" s="213"/>
      <c r="AL3" s="214"/>
      <c r="AM3" s="214"/>
      <c r="AN3" s="214"/>
      <c r="AO3" s="264"/>
      <c r="AP3" s="264"/>
      <c r="AQ3" s="264"/>
      <c r="AR3" s="506" t="s">
        <v>624</v>
      </c>
      <c r="AS3" s="222"/>
      <c r="AT3" s="265"/>
      <c r="AU3" s="35"/>
      <c r="AV3" s="35"/>
      <c r="AW3" s="35"/>
      <c r="AX3" s="42"/>
      <c r="AY3" s="36"/>
      <c r="AZ3" s="36"/>
      <c r="BA3" s="36"/>
      <c r="BB3" s="36"/>
      <c r="BC3" s="36"/>
      <c r="BD3" s="36"/>
      <c r="BE3" s="293"/>
      <c r="BF3" s="36"/>
      <c r="BG3" s="35"/>
      <c r="BH3" s="294"/>
      <c r="BI3" s="294"/>
      <c r="BJ3" s="37"/>
      <c r="BK3" s="36"/>
      <c r="BL3" s="35"/>
      <c r="BM3" s="37"/>
      <c r="BN3" s="37"/>
      <c r="BO3" s="37"/>
      <c r="BP3" s="37"/>
      <c r="BQ3" s="37"/>
      <c r="BR3" s="37"/>
      <c r="BS3" s="37"/>
      <c r="BT3" s="37"/>
      <c r="BU3" s="37"/>
      <c r="BV3" s="37"/>
      <c r="BW3" s="37"/>
      <c r="BX3" s="37"/>
      <c r="BY3" s="37"/>
      <c r="BZ3" s="37"/>
      <c r="CA3" s="37"/>
      <c r="CB3" s="37"/>
      <c r="CC3" s="36"/>
      <c r="CD3" s="36"/>
      <c r="CE3" s="36"/>
      <c r="CF3" s="36"/>
      <c r="CG3" s="36"/>
      <c r="CH3" s="36"/>
      <c r="CI3" s="293"/>
      <c r="CJ3" s="36"/>
      <c r="CK3" s="35"/>
      <c r="CL3" s="294"/>
      <c r="CM3" s="294"/>
      <c r="CN3" s="37"/>
      <c r="CO3" s="43"/>
      <c r="CP3" s="37"/>
      <c r="CQ3" s="37"/>
      <c r="CR3" s="37"/>
      <c r="CS3" s="40"/>
      <c r="CT3" s="40"/>
    </row>
    <row r="4" spans="2:100" ht="17.25" customHeight="1">
      <c r="E4" s="266"/>
      <c r="F4" s="224" t="str">
        <f>"休憩時間（"&amp;C17&amp;"）⇒"</f>
        <v>休憩時間（長期休業）⇒</v>
      </c>
      <c r="G4" s="525">
        <v>12</v>
      </c>
      <c r="H4" s="253" t="s">
        <v>496</v>
      </c>
      <c r="I4" s="371">
        <v>0</v>
      </c>
      <c r="J4" s="232">
        <f>G4/24</f>
        <v>0.5</v>
      </c>
      <c r="K4" s="232">
        <f>I4/1440</f>
        <v>0</v>
      </c>
      <c r="L4" s="232">
        <f>SUM(J4,K4)</f>
        <v>0.5</v>
      </c>
      <c r="M4" s="426">
        <f>L4</f>
        <v>0.5</v>
      </c>
      <c r="N4" s="227"/>
      <c r="O4" s="227"/>
      <c r="P4" s="227"/>
      <c r="Q4" s="242"/>
      <c r="R4" s="238" t="s">
        <v>497</v>
      </c>
      <c r="S4" s="235">
        <f>1/24</f>
        <v>4.1666666666666664E-2</v>
      </c>
      <c r="T4" s="235"/>
      <c r="U4" s="227"/>
      <c r="V4" s="228"/>
      <c r="W4" s="227"/>
      <c r="X4" s="227"/>
      <c r="Y4" s="227" t="s">
        <v>498</v>
      </c>
      <c r="Z4" s="526">
        <v>12</v>
      </c>
      <c r="AA4" s="229" t="s">
        <v>499</v>
      </c>
      <c r="AB4" s="267">
        <v>45</v>
      </c>
      <c r="AC4" s="268">
        <f>Z4/24</f>
        <v>0.5</v>
      </c>
      <c r="AD4" s="268">
        <f>AB4/1440</f>
        <v>3.125E-2</v>
      </c>
      <c r="AE4" s="268">
        <f>SUM(AC4,AD4)</f>
        <v>0.53125</v>
      </c>
      <c r="AF4" s="427">
        <f>AE4</f>
        <v>0.53125</v>
      </c>
      <c r="AG4" s="269"/>
      <c r="AH4" s="269">
        <f>AF4-M4</f>
        <v>3.125E-2</v>
      </c>
      <c r="AI4" s="269"/>
      <c r="AJ4" s="269"/>
      <c r="AK4" s="213"/>
      <c r="AL4" s="214"/>
      <c r="AM4" s="214"/>
      <c r="AN4" s="214"/>
      <c r="AO4" s="264"/>
      <c r="AP4" s="264"/>
      <c r="AQ4" s="264"/>
      <c r="AR4" s="506" t="s">
        <v>624</v>
      </c>
      <c r="AS4" s="505"/>
      <c r="BE4" s="367"/>
      <c r="BF4" s="367"/>
      <c r="BG4" s="367"/>
      <c r="BH4" s="367"/>
      <c r="BI4" s="367"/>
      <c r="BJ4" s="211"/>
      <c r="BK4" s="247"/>
      <c r="BL4" s="211"/>
      <c r="BM4" s="211"/>
      <c r="BN4" s="211"/>
      <c r="BO4" s="211"/>
      <c r="BP4" s="211"/>
      <c r="BQ4" s="211"/>
      <c r="BR4" s="211"/>
      <c r="BS4" s="211"/>
      <c r="BT4" s="211"/>
      <c r="BU4" s="211"/>
      <c r="BV4" s="211"/>
      <c r="BW4" s="211"/>
      <c r="BX4" s="211"/>
      <c r="BY4" s="211"/>
      <c r="BZ4" s="211"/>
      <c r="CA4" s="211"/>
      <c r="CB4" s="211"/>
      <c r="CC4" s="247"/>
      <c r="CD4" s="247"/>
      <c r="CE4" s="247"/>
      <c r="CF4" s="247"/>
      <c r="CG4" s="247"/>
      <c r="CH4" s="247"/>
      <c r="CI4" s="537" t="s">
        <v>627</v>
      </c>
      <c r="CJ4" s="537"/>
      <c r="CK4" s="537"/>
      <c r="CL4" s="537"/>
      <c r="CM4" s="537"/>
      <c r="CS4" s="40"/>
      <c r="CT4" s="40"/>
    </row>
    <row r="5" spans="2:100" s="35" customFormat="1" ht="17.25" customHeight="1" thickBot="1">
      <c r="C5" s="270"/>
      <c r="D5" s="271"/>
      <c r="F5" s="224" t="str">
        <f>"休憩時間("&amp;C11&amp;"校時)⇒"</f>
        <v>休憩時間(Ａ校時)⇒</v>
      </c>
      <c r="G5" s="525">
        <v>13</v>
      </c>
      <c r="H5" s="253" t="s">
        <v>496</v>
      </c>
      <c r="I5" s="371">
        <v>5</v>
      </c>
      <c r="J5" s="232">
        <f>G5/24</f>
        <v>0.54166666666666663</v>
      </c>
      <c r="K5" s="232">
        <f>I5/1440</f>
        <v>3.472222222222222E-3</v>
      </c>
      <c r="L5" s="232">
        <f>SUM(J5,K5)</f>
        <v>0.54513888888888884</v>
      </c>
      <c r="M5" s="426">
        <f>L5</f>
        <v>0.54513888888888884</v>
      </c>
      <c r="N5" s="227"/>
      <c r="O5" s="227"/>
      <c r="P5" s="227"/>
      <c r="Q5" s="242"/>
      <c r="R5" s="238" t="s">
        <v>497</v>
      </c>
      <c r="S5" s="235">
        <f>1/24</f>
        <v>4.1666666666666664E-2</v>
      </c>
      <c r="T5" s="235"/>
      <c r="U5" s="227"/>
      <c r="V5" s="228"/>
      <c r="W5" s="227"/>
      <c r="X5" s="227"/>
      <c r="Y5" s="227" t="s">
        <v>498</v>
      </c>
      <c r="Z5" s="526">
        <v>13</v>
      </c>
      <c r="AA5" s="229" t="s">
        <v>499</v>
      </c>
      <c r="AB5" s="267">
        <v>50</v>
      </c>
      <c r="AC5" s="268">
        <f>Z5/24</f>
        <v>0.54166666666666663</v>
      </c>
      <c r="AD5" s="268">
        <f>AB5/1440</f>
        <v>3.4722222222222224E-2</v>
      </c>
      <c r="AE5" s="268">
        <f>SUM(AC5,AD5)</f>
        <v>0.57638888888888884</v>
      </c>
      <c r="AF5" s="427">
        <f>AE5</f>
        <v>0.57638888888888884</v>
      </c>
      <c r="AG5" s="269"/>
      <c r="AH5" s="269">
        <f>AF5-M5</f>
        <v>3.125E-2</v>
      </c>
      <c r="AI5" s="269"/>
      <c r="AJ5" s="269"/>
      <c r="AK5" s="206"/>
      <c r="AL5" s="206"/>
      <c r="AM5" s="206"/>
      <c r="AN5" s="207"/>
      <c r="AO5" s="207"/>
      <c r="AP5" s="207"/>
      <c r="AQ5" s="207"/>
      <c r="AR5" s="248"/>
      <c r="AS5" s="222"/>
      <c r="AT5" s="272"/>
      <c r="AU5" s="552" t="s">
        <v>492</v>
      </c>
      <c r="AV5" s="273"/>
      <c r="AW5" s="273"/>
      <c r="AX5" s="274"/>
      <c r="AY5" s="275"/>
      <c r="AZ5" s="275"/>
      <c r="BA5" s="275"/>
      <c r="BB5" s="275"/>
      <c r="BC5" s="275"/>
      <c r="BD5" s="275"/>
      <c r="BE5" s="231" t="s">
        <v>577</v>
      </c>
      <c r="BJ5" s="211"/>
      <c r="BK5" s="275"/>
      <c r="BL5" s="273"/>
      <c r="BM5" s="211"/>
      <c r="BN5" s="211"/>
      <c r="BO5" s="211"/>
      <c r="BP5" s="211"/>
      <c r="BQ5" s="211"/>
      <c r="BR5" s="211"/>
      <c r="BS5" s="211"/>
      <c r="BT5" s="366">
        <v>4</v>
      </c>
      <c r="BU5" s="211"/>
      <c r="BV5" s="211"/>
      <c r="BW5" s="211"/>
      <c r="BX5" s="211"/>
      <c r="BY5" s="211"/>
      <c r="BZ5" s="211"/>
      <c r="CA5" s="211"/>
      <c r="CB5" s="211"/>
      <c r="CC5" s="275"/>
      <c r="CD5" s="275"/>
      <c r="CE5" s="275"/>
      <c r="CF5" s="275"/>
      <c r="CG5" s="275"/>
      <c r="CH5" s="275"/>
      <c r="CN5" s="211"/>
      <c r="CO5" s="247"/>
      <c r="CP5" s="211"/>
      <c r="CQ5" s="211"/>
      <c r="CR5" s="211"/>
      <c r="CS5" s="40" t="s">
        <v>495</v>
      </c>
      <c r="CT5" s="40" t="s">
        <v>502</v>
      </c>
    </row>
    <row r="6" spans="2:100" s="35" customFormat="1" ht="22.5" customHeight="1">
      <c r="C6" s="270"/>
      <c r="D6" s="271"/>
      <c r="E6" s="374" t="s">
        <v>548</v>
      </c>
      <c r="AR6" s="248" t="s">
        <v>552</v>
      </c>
      <c r="AS6" s="248"/>
      <c r="AT6" s="276" t="s">
        <v>509</v>
      </c>
      <c r="AU6" s="552"/>
      <c r="AV6" s="277" t="s">
        <v>511</v>
      </c>
      <c r="AW6" s="277" t="s">
        <v>512</v>
      </c>
      <c r="AX6" s="278" t="s">
        <v>513</v>
      </c>
      <c r="AY6" s="278" t="s">
        <v>514</v>
      </c>
      <c r="AZ6" s="278" t="s">
        <v>515</v>
      </c>
      <c r="BA6" s="278" t="s">
        <v>516</v>
      </c>
      <c r="BB6" s="278" t="s">
        <v>517</v>
      </c>
      <c r="BC6" s="278" t="s">
        <v>518</v>
      </c>
      <c r="BD6" s="278" t="s">
        <v>519</v>
      </c>
      <c r="BE6" s="538" t="s">
        <v>493</v>
      </c>
      <c r="BF6" s="539"/>
      <c r="BG6" s="539"/>
      <c r="BH6" s="539"/>
      <c r="BI6" s="540"/>
      <c r="BJ6" s="44"/>
      <c r="BK6" s="279">
        <v>45</v>
      </c>
      <c r="BL6" s="280">
        <v>7.75</v>
      </c>
      <c r="BM6" s="281"/>
      <c r="BN6" s="281"/>
      <c r="BO6" s="281"/>
      <c r="BP6" s="281"/>
      <c r="BQ6" s="281"/>
      <c r="BR6" s="281"/>
      <c r="BS6" s="281"/>
      <c r="BT6" s="282">
        <v>31</v>
      </c>
      <c r="BU6" s="277"/>
      <c r="BV6" s="277"/>
      <c r="BW6" s="277"/>
      <c r="BX6" s="281"/>
      <c r="BY6" s="281"/>
      <c r="BZ6" s="281"/>
      <c r="CA6" s="281" t="s">
        <v>522</v>
      </c>
      <c r="CB6" s="281"/>
      <c r="CC6" s="278" t="s">
        <v>517</v>
      </c>
      <c r="CD6" s="278"/>
      <c r="CE6" s="278"/>
      <c r="CF6" s="278" t="s">
        <v>518</v>
      </c>
      <c r="CG6" s="278" t="s">
        <v>519</v>
      </c>
      <c r="CH6" s="278"/>
      <c r="CI6" s="544" t="s">
        <v>494</v>
      </c>
      <c r="CJ6" s="545"/>
      <c r="CK6" s="545"/>
      <c r="CL6" s="545"/>
      <c r="CM6" s="546"/>
      <c r="CN6" s="44"/>
      <c r="CO6" s="247"/>
      <c r="CP6" s="281"/>
      <c r="CQ6" s="281"/>
      <c r="CR6" s="44"/>
      <c r="CS6" s="40" t="s">
        <v>495</v>
      </c>
      <c r="CT6" s="40" t="s">
        <v>523</v>
      </c>
    </row>
    <row r="7" spans="2:100" s="217" customFormat="1" ht="21" customHeight="1" thickBot="1">
      <c r="C7" s="283"/>
      <c r="D7" s="284" t="s">
        <v>524</v>
      </c>
      <c r="E7" s="38" t="s">
        <v>549</v>
      </c>
      <c r="F7" s="353" t="s">
        <v>547</v>
      </c>
      <c r="H7" s="255"/>
      <c r="J7" s="285" t="s">
        <v>525</v>
      </c>
      <c r="K7" s="285" t="s">
        <v>526</v>
      </c>
      <c r="L7" s="285" t="s">
        <v>527</v>
      </c>
      <c r="M7" s="285" t="s">
        <v>528</v>
      </c>
      <c r="N7" s="215"/>
      <c r="O7" s="215"/>
      <c r="P7" s="215" t="s">
        <v>529</v>
      </c>
      <c r="Q7" s="243" t="s">
        <v>530</v>
      </c>
      <c r="R7" s="239"/>
      <c r="S7" s="215" t="s">
        <v>531</v>
      </c>
      <c r="T7" s="215"/>
      <c r="U7" s="215"/>
      <c r="V7" s="221" t="s">
        <v>532</v>
      </c>
      <c r="W7" s="215"/>
      <c r="X7" s="215"/>
      <c r="Y7" s="215"/>
      <c r="Z7" s="215"/>
      <c r="AA7" s="215"/>
      <c r="AB7" s="215"/>
      <c r="AC7" s="285" t="s">
        <v>525</v>
      </c>
      <c r="AD7" s="285" t="s">
        <v>526</v>
      </c>
      <c r="AE7" s="285" t="s">
        <v>527</v>
      </c>
      <c r="AF7" s="285" t="s">
        <v>528</v>
      </c>
      <c r="AG7" s="285"/>
      <c r="AH7" s="285"/>
      <c r="AI7" s="217" t="s">
        <v>533</v>
      </c>
      <c r="AJ7" s="285" t="s">
        <v>534</v>
      </c>
      <c r="AK7" s="285"/>
      <c r="AL7" s="285"/>
      <c r="AM7" s="285"/>
      <c r="AR7" s="550" t="s">
        <v>500</v>
      </c>
      <c r="AS7" s="551"/>
      <c r="AT7" s="286"/>
      <c r="AU7" s="332" t="s">
        <v>546</v>
      </c>
      <c r="AV7" s="215"/>
      <c r="AW7" s="215"/>
      <c r="AX7" s="218"/>
      <c r="AY7" s="218"/>
      <c r="AZ7" s="218"/>
      <c r="BA7" s="218"/>
      <c r="BB7" s="218"/>
      <c r="BC7" s="218"/>
      <c r="BD7" s="218"/>
      <c r="BE7" s="541"/>
      <c r="BF7" s="542"/>
      <c r="BG7" s="542"/>
      <c r="BH7" s="542"/>
      <c r="BI7" s="543"/>
      <c r="BJ7" s="215"/>
      <c r="BK7" s="218"/>
      <c r="BL7" s="287"/>
      <c r="BM7" s="287" t="s">
        <v>503</v>
      </c>
      <c r="BN7" s="287" t="s">
        <v>535</v>
      </c>
      <c r="BO7" s="287"/>
      <c r="BP7" s="287"/>
      <c r="BQ7" s="287"/>
      <c r="BR7" s="287"/>
      <c r="BS7" s="287"/>
      <c r="BT7" s="287" t="s">
        <v>536</v>
      </c>
      <c r="BU7" s="287" t="s">
        <v>537</v>
      </c>
      <c r="BV7" s="287" t="s">
        <v>538</v>
      </c>
      <c r="BW7" s="287"/>
      <c r="BX7" s="287"/>
      <c r="BY7" s="233"/>
      <c r="BZ7" s="287"/>
      <c r="CA7" s="287"/>
      <c r="CB7" s="287"/>
      <c r="CC7" s="218"/>
      <c r="CD7" s="218"/>
      <c r="CE7" s="218"/>
      <c r="CF7" s="218"/>
      <c r="CG7" s="218"/>
      <c r="CH7" s="218"/>
      <c r="CI7" s="547"/>
      <c r="CJ7" s="548"/>
      <c r="CK7" s="548"/>
      <c r="CL7" s="548"/>
      <c r="CM7" s="549"/>
      <c r="CN7" s="215"/>
      <c r="CO7" s="218"/>
      <c r="CP7" s="287"/>
      <c r="CQ7" s="287"/>
      <c r="CR7" s="215"/>
      <c r="CS7" s="216" t="s">
        <v>554</v>
      </c>
      <c r="CT7" s="216" t="s">
        <v>555</v>
      </c>
    </row>
    <row r="8" spans="2:100" ht="24" customHeight="1" thickTop="1" thickBot="1">
      <c r="B8" s="224" t="s">
        <v>550</v>
      </c>
      <c r="E8" s="373">
        <v>40</v>
      </c>
      <c r="F8" s="372" t="s">
        <v>503</v>
      </c>
      <c r="G8" s="225"/>
      <c r="H8" s="254"/>
      <c r="I8" s="225"/>
      <c r="J8" s="225"/>
      <c r="K8" s="225"/>
      <c r="L8" s="225"/>
      <c r="M8" s="225"/>
      <c r="N8" s="225"/>
      <c r="O8" s="225"/>
      <c r="P8" s="225"/>
      <c r="Q8" s="325"/>
      <c r="R8" s="326" t="s">
        <v>504</v>
      </c>
      <c r="S8" s="225" t="s">
        <v>505</v>
      </c>
      <c r="T8" s="225"/>
      <c r="U8" s="225"/>
      <c r="V8" s="327"/>
      <c r="W8" s="225"/>
      <c r="X8" s="225"/>
      <c r="Y8" s="225" t="s">
        <v>506</v>
      </c>
      <c r="Z8" s="225"/>
      <c r="AA8" s="225"/>
      <c r="AB8" s="226"/>
      <c r="AC8" s="209"/>
      <c r="AD8" s="209"/>
      <c r="AE8" s="209"/>
      <c r="AF8" s="209"/>
      <c r="AG8" s="209"/>
      <c r="AH8" s="209"/>
      <c r="AI8" s="209"/>
      <c r="AJ8" s="209"/>
      <c r="AK8" s="209"/>
      <c r="AL8" s="328"/>
      <c r="AM8" s="328"/>
      <c r="AN8" s="328"/>
      <c r="AO8" s="328"/>
      <c r="AP8" s="328"/>
      <c r="AQ8" s="328"/>
      <c r="AR8" s="223" t="s">
        <v>507</v>
      </c>
      <c r="AS8" s="223" t="s">
        <v>508</v>
      </c>
      <c r="AU8" s="252" t="s">
        <v>500</v>
      </c>
      <c r="AV8" s="216" t="s">
        <v>539</v>
      </c>
      <c r="AW8" s="216"/>
      <c r="AX8" s="233">
        <f>E8</f>
        <v>40</v>
      </c>
      <c r="AY8" s="43"/>
      <c r="AZ8" s="43"/>
      <c r="BA8" s="43"/>
      <c r="BB8" s="43">
        <f>AX8*$BG$8+AX8*$BK$6/60</f>
        <v>310</v>
      </c>
      <c r="BC8" s="43"/>
      <c r="BD8" s="43"/>
      <c r="BE8" s="338"/>
      <c r="BF8" s="341" t="s">
        <v>521</v>
      </c>
      <c r="BG8" s="342">
        <v>7</v>
      </c>
      <c r="BH8" s="336" t="s">
        <v>501</v>
      </c>
      <c r="BI8" s="339"/>
      <c r="BK8" s="36">
        <f>(BC8+BG9)/$BL$6</f>
        <v>3.870967741935484</v>
      </c>
      <c r="BL8" s="40" t="s">
        <v>540</v>
      </c>
      <c r="BN8" s="216"/>
      <c r="BO8" s="216"/>
      <c r="BP8" s="216"/>
      <c r="BQ8" s="216"/>
      <c r="BR8" s="216"/>
      <c r="BS8" s="216"/>
      <c r="BU8" s="295">
        <f>IF($BX$8=31,$BT$5,$E$8)</f>
        <v>40</v>
      </c>
      <c r="BV8" s="216"/>
      <c r="BX8" s="216" t="str">
        <f>IF(G10&gt;0,1,"")</f>
        <v/>
      </c>
      <c r="BY8" s="211"/>
      <c r="BZ8" s="216"/>
      <c r="CA8" s="216"/>
      <c r="CB8" s="216"/>
      <c r="CC8" s="43"/>
      <c r="CD8" s="43"/>
      <c r="CE8" s="43"/>
      <c r="CF8" s="43"/>
      <c r="CG8" s="43"/>
      <c r="CH8" s="43"/>
      <c r="CI8" s="345"/>
      <c r="CJ8" s="348" t="s">
        <v>521</v>
      </c>
      <c r="CK8" s="349"/>
      <c r="CL8" s="337" t="s">
        <v>501</v>
      </c>
      <c r="CM8" s="346"/>
      <c r="CP8" s="216"/>
      <c r="CS8" s="40"/>
      <c r="CT8" s="40"/>
    </row>
    <row r="9" spans="2:100" ht="25.5" customHeight="1" thickTop="1" thickBot="1">
      <c r="B9" s="334" t="s">
        <v>551</v>
      </c>
      <c r="E9" s="536" t="s">
        <v>626</v>
      </c>
      <c r="F9" s="536"/>
      <c r="G9" s="507" t="s">
        <v>581</v>
      </c>
      <c r="H9" s="289"/>
      <c r="I9" s="288"/>
      <c r="J9" s="288"/>
      <c r="K9" s="288"/>
      <c r="L9" s="288"/>
      <c r="M9" s="288"/>
      <c r="N9" s="288"/>
      <c r="O9" s="288"/>
      <c r="P9" s="288"/>
      <c r="Q9" s="290"/>
      <c r="R9" s="291"/>
      <c r="S9" s="288"/>
      <c r="T9" s="288"/>
      <c r="U9" s="288"/>
      <c r="V9" s="292"/>
      <c r="W9" s="288"/>
      <c r="X9" s="288"/>
      <c r="Y9" s="288"/>
      <c r="Z9" s="288"/>
      <c r="AA9" s="288"/>
      <c r="AB9" s="288"/>
      <c r="AC9" s="288"/>
      <c r="AD9" s="288"/>
      <c r="AE9" s="288"/>
      <c r="AF9" s="288"/>
      <c r="AG9" s="288"/>
      <c r="AH9" s="288"/>
      <c r="AI9" s="288"/>
      <c r="AJ9" s="288"/>
      <c r="AK9" s="288"/>
      <c r="AL9" s="288"/>
      <c r="AM9" s="288"/>
      <c r="AN9" s="288"/>
      <c r="AO9" s="288"/>
      <c r="AP9" s="288"/>
      <c r="AQ9" s="288"/>
      <c r="AS9" s="245"/>
      <c r="AU9" s="329" t="s">
        <v>510</v>
      </c>
      <c r="AV9" s="216"/>
      <c r="AW9" s="216"/>
      <c r="AX9" s="233"/>
      <c r="AY9" s="43"/>
      <c r="AZ9" s="43"/>
      <c r="BA9" s="43"/>
      <c r="BB9" s="43"/>
      <c r="BC9" s="43"/>
      <c r="BD9" s="43"/>
      <c r="BE9" s="340" t="s">
        <v>520</v>
      </c>
      <c r="BF9" s="43">
        <f>E8*$BK$6</f>
        <v>1800</v>
      </c>
      <c r="BG9" s="37">
        <f>BF9/60</f>
        <v>30</v>
      </c>
      <c r="BH9" s="343" t="s">
        <v>507</v>
      </c>
      <c r="BI9" s="344" t="s">
        <v>508</v>
      </c>
      <c r="BL9" s="40"/>
      <c r="BN9" s="216"/>
      <c r="BO9" s="216"/>
      <c r="BP9" s="216"/>
      <c r="BQ9" s="216"/>
      <c r="BR9" s="216"/>
      <c r="BS9" s="216"/>
      <c r="BU9" s="295"/>
      <c r="BV9" s="216"/>
      <c r="BX9" s="216"/>
      <c r="BY9" s="211"/>
      <c r="BZ9" s="216"/>
      <c r="CA9" s="216"/>
      <c r="CB9" s="216"/>
      <c r="CC9" s="43"/>
      <c r="CD9" s="43"/>
      <c r="CE9" s="43"/>
      <c r="CF9" s="43"/>
      <c r="CG9" s="43"/>
      <c r="CH9" s="43"/>
      <c r="CI9" s="347" t="s">
        <v>520</v>
      </c>
      <c r="CJ9" s="43"/>
      <c r="CK9" s="37"/>
      <c r="CL9" s="350" t="s">
        <v>507</v>
      </c>
      <c r="CM9" s="351" t="s">
        <v>508</v>
      </c>
      <c r="CP9" s="216"/>
      <c r="CS9" s="40" t="s">
        <v>495</v>
      </c>
      <c r="CT9" s="40" t="s">
        <v>480</v>
      </c>
    </row>
    <row r="10" spans="2:100" ht="27" customHeight="1">
      <c r="B10" s="368"/>
      <c r="C10" s="352" t="s">
        <v>586</v>
      </c>
      <c r="D10" s="330" t="str">
        <f>IF(SUM(F10,G10,I10,Z10,AB10)&gt;0,1,"")</f>
        <v/>
      </c>
      <c r="E10" s="420"/>
      <c r="F10" s="375"/>
      <c r="G10" s="522"/>
      <c r="H10" s="356" t="s">
        <v>496</v>
      </c>
      <c r="I10" s="357"/>
      <c r="J10" s="358">
        <f t="shared" ref="J10:J68" si="0">G10/24</f>
        <v>0</v>
      </c>
      <c r="K10" s="358">
        <f t="shared" ref="K10:K68" si="1">I10/1440</f>
        <v>0</v>
      </c>
      <c r="L10" s="358">
        <f t="shared" ref="L10:L68" si="2">SUM(J10,K10)</f>
        <v>0</v>
      </c>
      <c r="M10" s="359">
        <f t="shared" ref="M10:M68" si="3">L10</f>
        <v>0</v>
      </c>
      <c r="N10" s="359"/>
      <c r="O10" s="359"/>
      <c r="P10" s="687">
        <f t="shared" ref="P10:P12" si="4">IF(E10=$C$17,IF(AND(M10&gt;=$M$4,M10&lt;=$AF$4),$AF$4,M10),IF(E10=$C$10,IF(AND(M10&gt;=$M$2,M10&lt;=$AF$2),$AF$2,M10),IF(E10=$C$12,IF(AND(M10&gt;=$M$3,M10&lt;=$AF$3),$AF$3,M10),IF(AND(M10&gt;=$M$5,M10&lt;=$AF$5),$AF$5,M10))))</f>
        <v>0</v>
      </c>
      <c r="Q10" s="428">
        <f t="shared" ref="Q10:Q12" si="5">IF(E10=$C$17,IF(AND(P10&lt;=$M$4,AJ10&gt;=$AF$4),SUM(AJ10,-P10,-$AH$4),IF(AND(P10&lt;=$M$4,AJ10&lt;=$M$4),SUM(AJ10,-P10),SUM(AJ10,-P10))),IF(E10=$C$10,IF(AND(P10&lt;=$M$2,AJ10&gt;=$AF$2),SUM(AJ10,-P10,-$AH$2),IF(AND(P10&lt;=$M$2,AJ10&lt;=$M$2),SUM(AJ10,-P10),SUM(AJ10,-P10))),IF(E10=$C$12,IF(AND(P10&lt;=$M$3,AJ10&gt;=$AF$3),SUM(AJ10,-P10,-$AH$3),IF(AND(P10&lt;=$M$3,AJ10&lt;=$M$3),SUM(AJ10,-P10),SUM(AJ10,-P10))),IF(AND(P10&lt;=$M$5,AJ10&gt;=$AF$5),SUM(AJ10,-P10,-$AH$5),IF(AND(P10&lt;=$M$5,AJ10&lt;=$M$5),SUM(AJ10,-P10),SUM(AJ10,-P10))))))</f>
        <v>0</v>
      </c>
      <c r="R10" s="360">
        <f t="shared" ref="R10:R68" si="6">ROUNDUP(Q10*24,0)</f>
        <v>0</v>
      </c>
      <c r="S10" s="360">
        <f t="shared" ref="S10:S68" si="7">ABS(TEXT(Q10,"h"))</f>
        <v>0</v>
      </c>
      <c r="T10" s="360"/>
      <c r="U10" s="359"/>
      <c r="V10" s="361">
        <f t="shared" ref="V10:V68" si="8">MINUTE(Q10)</f>
        <v>0</v>
      </c>
      <c r="W10" s="359"/>
      <c r="X10" s="359"/>
      <c r="Y10" s="362" t="s">
        <v>498</v>
      </c>
      <c r="Z10" s="524"/>
      <c r="AA10" s="363" t="s">
        <v>499</v>
      </c>
      <c r="AB10" s="357"/>
      <c r="AC10" s="268">
        <f t="shared" ref="AC10:AC68" si="9">Z10/24</f>
        <v>0</v>
      </c>
      <c r="AD10" s="268">
        <f t="shared" ref="AD10:AD68" si="10">AB10/1440</f>
        <v>0</v>
      </c>
      <c r="AE10" s="268">
        <f t="shared" ref="AE10:AE68" si="11">SUM(AC10,AD10)</f>
        <v>0</v>
      </c>
      <c r="AF10" s="269">
        <f t="shared" ref="AF10:AF68" si="12">AE10</f>
        <v>0</v>
      </c>
      <c r="AG10" s="206"/>
      <c r="AH10" s="206"/>
      <c r="AI10" s="429">
        <f t="shared" ref="AI10:AI12" si="13">IF(E10=$C$17,IF(AND(AF10&gt;=$M$4,AF10&lt;=$AF$4),$AF$4,AF10),IF(E10=$C$10,IF(AND(AF10&gt;=$M$2,AF10&lt;=$AF$2),$AF$2,AF10),IF(E10=$C$12,IF(AND(AF10&gt;=$M$3,AF10&lt;=$AF$3),$AF$3,AF10),IF(AND(AF10&gt;=$M$5,AF10&lt;=$AF$5),$AF$5,AF10))))</f>
        <v>0</v>
      </c>
      <c r="AJ10" s="429">
        <f t="shared" ref="AJ10:AJ12" si="14">IF(E10=$C$17,IF(AI10=$AF$4,$M$4,AI10),IF(E10=$C$10,IF(AI10=$AF$2,$M$2,AI10),IF(E10=$C$12,IF(AI10=$AF$3,$M$3,AI10),IF(AI10=$AF$5,$M$5,AI10))))</f>
        <v>0</v>
      </c>
      <c r="AK10" s="206"/>
      <c r="AL10" s="206"/>
      <c r="AM10" s="206"/>
      <c r="AN10" s="208"/>
      <c r="AO10" s="208"/>
      <c r="AP10" s="208"/>
      <c r="AQ10" s="208"/>
      <c r="AR10" s="354" t="str">
        <f t="shared" ref="AR10:AR68" si="15">IF(D10="","",S10)</f>
        <v/>
      </c>
      <c r="AS10" s="355" t="str">
        <f t="shared" ref="AS10:AS68" si="16">IF(D10=1,V10,"")</f>
        <v/>
      </c>
      <c r="AT10" s="265" t="str">
        <f t="shared" ref="AT10:AT68" si="17">IF(D10=1,ROUNDUP(AS10/60,0),"")</f>
        <v/>
      </c>
      <c r="AU10" s="251" t="str">
        <f t="shared" ref="AU10:AU68" si="18">IF(D10=1,SUM(AR10,AT10),"")</f>
        <v/>
      </c>
      <c r="AV10" s="37">
        <f t="shared" ref="AV10:AV41" si="19">IF(AND(AR10&gt;=$BG$8,AS10&gt;=1),1,"")</f>
        <v>1</v>
      </c>
      <c r="AW10" s="37">
        <f>SUM($F$10:F10)</f>
        <v>0</v>
      </c>
      <c r="AX10" s="233" t="str">
        <f t="shared" ref="AX10:AX68" si="20">IF(D10=1,SUM($AX$8,-AW10),"")</f>
        <v/>
      </c>
      <c r="AY10" s="43" t="str">
        <f t="shared" ref="AY10:AY68" si="21">IF(D10=1,INT(AX10),"")</f>
        <v/>
      </c>
      <c r="AZ10" s="234" t="str">
        <f t="shared" ref="AZ10:AZ68" si="22">IF(D10=1,SUM(AX10,-AY10),"")</f>
        <v/>
      </c>
      <c r="BA10" s="296">
        <f>SUM($AU$10:AU10)</f>
        <v>0</v>
      </c>
      <c r="BB10" s="43" t="str">
        <f t="shared" ref="BB10:BB41" si="23">IF(D10=1,SUM(AY10*$BG$8,AY10*$BK$6/60,-BA10),"")</f>
        <v/>
      </c>
      <c r="BC10" s="43" t="str">
        <f t="shared" ref="BC10:BC68" si="24">IF(D10=1,BB10/$BL$6,"")</f>
        <v/>
      </c>
      <c r="BD10" s="43" t="str">
        <f t="shared" ref="BD10:BD68" si="25">IF(D10=1,INT(BC10),"")</f>
        <v/>
      </c>
      <c r="BE10" s="321" t="str">
        <f>IF(D10=1,SUM(BD10,AZ10),"")</f>
        <v/>
      </c>
      <c r="BF10" s="39" t="str">
        <f t="shared" ref="BF10:BF41" si="26">IF(D10=1,SUM(BD10*$BG$8,BD10*$BK$6/60),"")</f>
        <v/>
      </c>
      <c r="BG10" s="322" t="str">
        <f t="shared" ref="BG10:BG68" si="27">IF(D10=1,SUM(BB10,-BF10),"")</f>
        <v/>
      </c>
      <c r="BH10" s="323" t="str">
        <f>IF(D10=1,INT(BG10),"")</f>
        <v/>
      </c>
      <c r="BI10" s="324" t="str">
        <f>IF(D10=1,SUM(BG10,-BH10)*60,"")</f>
        <v/>
      </c>
      <c r="BJ10" s="43"/>
      <c r="BL10" s="37"/>
      <c r="BO10" s="37" t="str">
        <f>IF(BA10&gt;31,1,"")</f>
        <v/>
      </c>
      <c r="BP10" s="37" t="str">
        <f>IF(BA10&gt;62,1,"")</f>
        <v/>
      </c>
      <c r="BQ10" s="37" t="str">
        <f>IF(BA10&gt;93,1,"")</f>
        <v/>
      </c>
      <c r="BR10" s="37" t="str">
        <f>IF(BA10&gt;124,1,"")</f>
        <v/>
      </c>
      <c r="BS10" s="37" t="str">
        <f>IF(BA10&gt;155,1,"")</f>
        <v/>
      </c>
      <c r="BT10" s="297">
        <f t="shared" ref="BT10:BT68" si="28">IF(BA10&gt;186,7,IF(BA10&gt;155,6,IF(BA10&gt;124,5,IF(BA10&gt;93,4,IF(BA10&gt;62,3,IF(BA10&gt;31,2,IF(BA10&gt;=1,1,0)))))))</f>
        <v>0</v>
      </c>
      <c r="BU10" s="298" t="str">
        <f t="shared" ref="BU10:BU68" si="29">IF(D10=1,SUM($BU$8,-AW10,-$BT$5*BT10),"")</f>
        <v/>
      </c>
      <c r="BV10" s="299" t="str">
        <f t="shared" ref="BV10:BV68" si="30">IF(D10="","",SUM($BT$6*BT10,-BA10))</f>
        <v/>
      </c>
      <c r="BW10" s="246">
        <f t="shared" ref="BW10:BW68" si="31">IF(BU10&lt;0,1,0)</f>
        <v>0</v>
      </c>
      <c r="BX10" s="246"/>
      <c r="CC10" s="43"/>
      <c r="CD10" s="43"/>
      <c r="CE10" s="43"/>
      <c r="CF10" s="43"/>
      <c r="CG10" s="43"/>
      <c r="CH10" s="43"/>
      <c r="CI10" s="318" t="str">
        <f>IF(BW10=1,BE10,IF(BU10="","",BU10))</f>
        <v/>
      </c>
      <c r="CJ10" s="249"/>
      <c r="CK10" s="250"/>
      <c r="CL10" s="319" t="str">
        <f t="shared" ref="CL10:CL68" si="32">IF(BW10=1,BH10,BV10)</f>
        <v/>
      </c>
      <c r="CM10" s="320" t="str">
        <f t="shared" ref="CM10:CM68" si="33">IF(D10="","",IF(BW10=1,BI10,0))</f>
        <v/>
      </c>
      <c r="CN10" s="43"/>
      <c r="CQ10" s="43"/>
      <c r="CS10" s="40" t="s">
        <v>544</v>
      </c>
      <c r="CT10" s="40" t="s">
        <v>553</v>
      </c>
    </row>
    <row r="11" spans="2:100" ht="27" customHeight="1">
      <c r="B11" s="368"/>
      <c r="C11" s="352" t="s">
        <v>587</v>
      </c>
      <c r="D11" s="330" t="str">
        <f>IF(SUM(F11,G11,I11,Z11,AB11)&gt;0,1,"")</f>
        <v/>
      </c>
      <c r="E11" s="420"/>
      <c r="F11" s="364"/>
      <c r="G11" s="523"/>
      <c r="H11" s="365" t="s">
        <v>496</v>
      </c>
      <c r="I11" s="357"/>
      <c r="J11" s="358">
        <f t="shared" si="0"/>
        <v>0</v>
      </c>
      <c r="K11" s="358">
        <f t="shared" si="1"/>
        <v>0</v>
      </c>
      <c r="L11" s="358">
        <f t="shared" si="2"/>
        <v>0</v>
      </c>
      <c r="M11" s="359">
        <f t="shared" si="3"/>
        <v>0</v>
      </c>
      <c r="N11" s="359"/>
      <c r="O11" s="359"/>
      <c r="P11" s="687">
        <f t="shared" si="4"/>
        <v>0</v>
      </c>
      <c r="Q11" s="428">
        <f t="shared" si="5"/>
        <v>0</v>
      </c>
      <c r="R11" s="360">
        <f t="shared" si="6"/>
        <v>0</v>
      </c>
      <c r="S11" s="360">
        <f t="shared" si="7"/>
        <v>0</v>
      </c>
      <c r="T11" s="360"/>
      <c r="U11" s="359"/>
      <c r="V11" s="361">
        <f t="shared" si="8"/>
        <v>0</v>
      </c>
      <c r="W11" s="359"/>
      <c r="X11" s="359"/>
      <c r="Y11" s="362" t="s">
        <v>498</v>
      </c>
      <c r="Z11" s="524"/>
      <c r="AA11" s="363" t="s">
        <v>499</v>
      </c>
      <c r="AB11" s="357"/>
      <c r="AC11" s="268">
        <f t="shared" si="9"/>
        <v>0</v>
      </c>
      <c r="AD11" s="268">
        <f t="shared" si="10"/>
        <v>0</v>
      </c>
      <c r="AE11" s="268">
        <f t="shared" si="11"/>
        <v>0</v>
      </c>
      <c r="AF11" s="269">
        <f t="shared" si="12"/>
        <v>0</v>
      </c>
      <c r="AG11" s="206"/>
      <c r="AH11" s="206"/>
      <c r="AI11" s="429">
        <f t="shared" si="13"/>
        <v>0</v>
      </c>
      <c r="AJ11" s="429">
        <f t="shared" si="14"/>
        <v>0</v>
      </c>
      <c r="AK11" s="206"/>
      <c r="AL11" s="206"/>
      <c r="AM11" s="206"/>
      <c r="AN11" s="208"/>
      <c r="AO11" s="208"/>
      <c r="AP11" s="208"/>
      <c r="AQ11" s="208"/>
      <c r="AR11" s="354" t="str">
        <f t="shared" si="15"/>
        <v/>
      </c>
      <c r="AS11" s="355" t="str">
        <f t="shared" si="16"/>
        <v/>
      </c>
      <c r="AT11" s="265" t="str">
        <f t="shared" si="17"/>
        <v/>
      </c>
      <c r="AU11" s="251" t="str">
        <f t="shared" si="18"/>
        <v/>
      </c>
      <c r="AV11" s="37">
        <f t="shared" si="19"/>
        <v>1</v>
      </c>
      <c r="AW11" s="37">
        <f>SUM($F$10:F11)</f>
        <v>0</v>
      </c>
      <c r="AX11" s="233" t="str">
        <f t="shared" si="20"/>
        <v/>
      </c>
      <c r="AY11" s="43" t="str">
        <f t="shared" si="21"/>
        <v/>
      </c>
      <c r="AZ11" s="234" t="str">
        <f t="shared" si="22"/>
        <v/>
      </c>
      <c r="BA11" s="296">
        <f>SUM($AU$10:AU11)</f>
        <v>0</v>
      </c>
      <c r="BB11" s="43" t="str">
        <f t="shared" si="23"/>
        <v/>
      </c>
      <c r="BC11" s="43" t="str">
        <f t="shared" si="24"/>
        <v/>
      </c>
      <c r="BD11" s="43" t="str">
        <f t="shared" si="25"/>
        <v/>
      </c>
      <c r="BE11" s="321" t="str">
        <f t="shared" ref="BE11:BE68" si="34">IF(BL11=1,0,IF(D11=1,SUM(BD11,AZ11),""))</f>
        <v/>
      </c>
      <c r="BF11" s="39" t="str">
        <f t="shared" si="26"/>
        <v/>
      </c>
      <c r="BG11" s="322" t="str">
        <f t="shared" si="27"/>
        <v/>
      </c>
      <c r="BH11" s="323" t="str">
        <f t="shared" ref="BH11:BH68" si="35">IF(BL11=1,0,IF(D11=1,INT(BG11),""))</f>
        <v/>
      </c>
      <c r="BI11" s="324" t="str">
        <f t="shared" ref="BI11:BI68" si="36">IF(BL11=1,0,IF(D11=1,SUM(BG11,-BH11)*60,""))</f>
        <v/>
      </c>
      <c r="BJ11" s="43"/>
      <c r="BL11" s="300" t="str">
        <f t="shared" ref="BL11:BL68" si="37">IF(D11=1,IF(AND(F11=BE10,AR11=BH10,AS11=BI10),1,""),"")</f>
        <v/>
      </c>
      <c r="BO11" s="37" t="str">
        <f>IF(BA11&gt;31,1,"")</f>
        <v/>
      </c>
      <c r="BP11" s="37" t="str">
        <f>IF(BA11&gt;62,1,"")</f>
        <v/>
      </c>
      <c r="BQ11" s="37" t="str">
        <f>IF(BA11&gt;93,1,"")</f>
        <v/>
      </c>
      <c r="BR11" s="37" t="str">
        <f>IF(BA11&gt;124,1,"")</f>
        <v/>
      </c>
      <c r="BS11" s="37" t="str">
        <f>IF(BA11&gt;155,1,"")</f>
        <v/>
      </c>
      <c r="BT11" s="297">
        <f t="shared" si="28"/>
        <v>0</v>
      </c>
      <c r="BU11" s="298" t="str">
        <f t="shared" si="29"/>
        <v/>
      </c>
      <c r="BV11" s="299" t="str">
        <f t="shared" si="30"/>
        <v/>
      </c>
      <c r="BW11" s="246">
        <f t="shared" si="31"/>
        <v>0</v>
      </c>
      <c r="BX11" s="246"/>
      <c r="CC11" s="43"/>
      <c r="CD11" s="43"/>
      <c r="CE11" s="43"/>
      <c r="CF11" s="43"/>
      <c r="CG11" s="43"/>
      <c r="CH11" s="43"/>
      <c r="CI11" s="318" t="str">
        <f t="shared" ref="CI11:CI68" si="38">IF(BW11=1,BE11,IF(BU11="","",BU11))</f>
        <v/>
      </c>
      <c r="CJ11" s="249"/>
      <c r="CK11" s="250"/>
      <c r="CL11" s="319" t="str">
        <f t="shared" si="32"/>
        <v/>
      </c>
      <c r="CM11" s="320" t="str">
        <f t="shared" si="33"/>
        <v/>
      </c>
      <c r="CN11" s="43"/>
      <c r="CQ11" s="43"/>
    </row>
    <row r="12" spans="2:100" ht="27" customHeight="1">
      <c r="B12" s="368"/>
      <c r="C12" s="352" t="s">
        <v>588</v>
      </c>
      <c r="D12" s="330" t="str">
        <f>IF(SUM(F12,G12,I12,Z12,AB12)&gt;0,1,"")</f>
        <v/>
      </c>
      <c r="E12" s="420"/>
      <c r="F12" s="364"/>
      <c r="G12" s="523"/>
      <c r="H12" s="365" t="s">
        <v>496</v>
      </c>
      <c r="I12" s="357"/>
      <c r="J12" s="358">
        <f t="shared" si="0"/>
        <v>0</v>
      </c>
      <c r="K12" s="358">
        <f t="shared" si="1"/>
        <v>0</v>
      </c>
      <c r="L12" s="358">
        <f t="shared" si="2"/>
        <v>0</v>
      </c>
      <c r="M12" s="359">
        <f t="shared" si="3"/>
        <v>0</v>
      </c>
      <c r="N12" s="359"/>
      <c r="O12" s="359"/>
      <c r="P12" s="687">
        <f t="shared" si="4"/>
        <v>0</v>
      </c>
      <c r="Q12" s="686">
        <f>IF(E12=$C$17,IF(AND(P12&lt;=$M$4,AJ12&gt;=$AF$4),SUM(AJ12,-P12,-$AH$4),IF(AND(P12&lt;=$M$4,AJ12&lt;=$M$4),SUM(AJ12,-P12),SUM(AJ12,-P12))),IF(E12=$C$10,IF(AND(P12&lt;=$M$2,AJ12&gt;=$AF$2),SUM(AJ12,-P12,-$AH$2),IF(AND(P12&lt;=$M$2,AJ12&lt;=$M$2),SUM(AJ12,-P12),SUM(AJ12,-P12))),IF(E12=$C$12,IF(AND(P12&lt;=$M$3,AJ12&gt;=$AF$3),SUM(AJ12,-P12,-$AH$3),IF(AND(P12&lt;=$M$3,AJ12&lt;=$M$3),SUM(AJ12,-P12),SUM(AJ12,-P12))),IF(AND(P12&lt;=$M$5,AJ12&gt;=$AF$5),SUM(AJ12,-P12,-$AH$5),IF(AND(P12&lt;=$M$5,AJ12&lt;=$M$5),SUM(AJ12,-P12),SUM(AJ12,-P12))))))</f>
        <v>0</v>
      </c>
      <c r="R12" s="360">
        <f t="shared" si="6"/>
        <v>0</v>
      </c>
      <c r="S12" s="360">
        <f t="shared" si="7"/>
        <v>0</v>
      </c>
      <c r="T12" s="360"/>
      <c r="U12" s="359"/>
      <c r="V12" s="361">
        <f t="shared" si="8"/>
        <v>0</v>
      </c>
      <c r="W12" s="359"/>
      <c r="X12" s="359"/>
      <c r="Y12" s="362" t="s">
        <v>498</v>
      </c>
      <c r="Z12" s="524"/>
      <c r="AA12" s="363" t="s">
        <v>499</v>
      </c>
      <c r="AB12" s="357"/>
      <c r="AC12" s="268">
        <f t="shared" si="9"/>
        <v>0</v>
      </c>
      <c r="AD12" s="268">
        <f>AB12/1440</f>
        <v>0</v>
      </c>
      <c r="AE12" s="268">
        <f t="shared" si="11"/>
        <v>0</v>
      </c>
      <c r="AF12" s="269">
        <f t="shared" si="12"/>
        <v>0</v>
      </c>
      <c r="AG12" s="206"/>
      <c r="AH12" s="206"/>
      <c r="AI12" s="429">
        <f t="shared" si="13"/>
        <v>0</v>
      </c>
      <c r="AJ12" s="429">
        <f t="shared" si="14"/>
        <v>0</v>
      </c>
      <c r="AK12" s="206"/>
      <c r="AL12" s="206"/>
      <c r="AM12" s="206"/>
      <c r="AN12" s="208"/>
      <c r="AO12" s="208"/>
      <c r="AP12" s="208"/>
      <c r="AQ12" s="208"/>
      <c r="AR12" s="354" t="str">
        <f t="shared" si="15"/>
        <v/>
      </c>
      <c r="AS12" s="355" t="str">
        <f t="shared" si="16"/>
        <v/>
      </c>
      <c r="AT12" s="265" t="str">
        <f t="shared" si="17"/>
        <v/>
      </c>
      <c r="AU12" s="251" t="str">
        <f t="shared" si="18"/>
        <v/>
      </c>
      <c r="AV12" s="37">
        <f t="shared" si="19"/>
        <v>1</v>
      </c>
      <c r="AW12" s="37">
        <f>SUM($F$10:F12)</f>
        <v>0</v>
      </c>
      <c r="AX12" s="233" t="str">
        <f t="shared" si="20"/>
        <v/>
      </c>
      <c r="AY12" s="43" t="str">
        <f t="shared" si="21"/>
        <v/>
      </c>
      <c r="AZ12" s="234" t="str">
        <f t="shared" si="22"/>
        <v/>
      </c>
      <c r="BA12" s="296">
        <f>SUM($AU$10:AU12)</f>
        <v>0</v>
      </c>
      <c r="BB12" s="43" t="str">
        <f t="shared" si="23"/>
        <v/>
      </c>
      <c r="BC12" s="43" t="str">
        <f t="shared" si="24"/>
        <v/>
      </c>
      <c r="BD12" s="43" t="str">
        <f t="shared" si="25"/>
        <v/>
      </c>
      <c r="BE12" s="321" t="str">
        <f t="shared" si="34"/>
        <v/>
      </c>
      <c r="BF12" s="39" t="str">
        <f t="shared" si="26"/>
        <v/>
      </c>
      <c r="BG12" s="322" t="str">
        <f t="shared" si="27"/>
        <v/>
      </c>
      <c r="BH12" s="323" t="str">
        <f t="shared" si="35"/>
        <v/>
      </c>
      <c r="BI12" s="324" t="str">
        <f t="shared" si="36"/>
        <v/>
      </c>
      <c r="BJ12" s="43"/>
      <c r="BL12" s="300" t="str">
        <f t="shared" si="37"/>
        <v/>
      </c>
      <c r="BT12" s="297">
        <f t="shared" si="28"/>
        <v>0</v>
      </c>
      <c r="BU12" s="298" t="str">
        <f t="shared" si="29"/>
        <v/>
      </c>
      <c r="BV12" s="299" t="str">
        <f t="shared" si="30"/>
        <v/>
      </c>
      <c r="BW12" s="246">
        <f t="shared" si="31"/>
        <v>0</v>
      </c>
      <c r="BX12" s="246"/>
      <c r="CC12" s="43"/>
      <c r="CD12" s="43"/>
      <c r="CE12" s="43"/>
      <c r="CF12" s="43"/>
      <c r="CG12" s="43"/>
      <c r="CH12" s="43"/>
      <c r="CI12" s="318" t="str">
        <f t="shared" si="38"/>
        <v/>
      </c>
      <c r="CJ12" s="249"/>
      <c r="CK12" s="250"/>
      <c r="CL12" s="319" t="str">
        <f t="shared" si="32"/>
        <v/>
      </c>
      <c r="CM12" s="320" t="str">
        <f t="shared" si="33"/>
        <v/>
      </c>
      <c r="CN12" s="43"/>
      <c r="CQ12" s="43"/>
      <c r="CV12" s="331"/>
    </row>
    <row r="13" spans="2:100" ht="27" customHeight="1">
      <c r="B13" s="368"/>
      <c r="C13" s="352"/>
      <c r="D13" s="330" t="str">
        <f>IF(SUM(F13,G13,I13,Z13,AB13)&gt;0,1,"")</f>
        <v/>
      </c>
      <c r="E13" s="420"/>
      <c r="F13" s="364"/>
      <c r="G13" s="523"/>
      <c r="H13" s="365" t="s">
        <v>496</v>
      </c>
      <c r="I13" s="357"/>
      <c r="J13" s="358">
        <f t="shared" si="0"/>
        <v>0</v>
      </c>
      <c r="K13" s="358">
        <f t="shared" si="1"/>
        <v>0</v>
      </c>
      <c r="L13" s="358">
        <f t="shared" si="2"/>
        <v>0</v>
      </c>
      <c r="M13" s="359">
        <f t="shared" si="3"/>
        <v>0</v>
      </c>
      <c r="N13" s="359"/>
      <c r="O13" s="359"/>
      <c r="P13" s="687">
        <f>IF(E13=$C$17,IF(AND(M13&gt;=$M$4,M13&lt;=$AF$4),$AF$4,M13),IF(E13=$C$10,IF(AND(M13&gt;=$M$2,M13&lt;=$AF$2),$AF$2,M13),IF(E13=$C$12,IF(AND(M13&gt;=$M$3,M13&lt;=$AF$3),$AF$3,M13),IF(AND(M13&gt;=$M$5,M13&lt;=$AF$5),$AF$5,M13))))</f>
        <v>0</v>
      </c>
      <c r="Q13" s="685">
        <f>IF(E13=$C$17,IF(AND(P13&lt;=$M$4,AJ13&gt;=$AF$4),SUM(AJ13,-P13,-$AH$4),IF(AND(P13&lt;=$M$4,AJ13&lt;=$M$4),SUM(AJ13,-P13),SUM(AJ13,-P13))),IF(E13=$C$10,IF(AND(P13&lt;=$M$2,AJ13&gt;=$AF$2),SUM(AJ13,-P13,-$AH$2),IF(AND(P13&lt;=$M$2,AJ13&lt;=$M$2),SUM(AJ13,-P13),SUM(AJ13,-P13))),IF(E13=$C$12,IF(AND(P13&lt;=$M$3,AJ13&gt;=$AF$3),SUM(AJ13,-P13,-$AH$3),IF(AND(P13&lt;=$M$3,AJ13&lt;=$M$3),SUM(AJ13,-P13),SUM(AJ13,-P13))),IF(AND(P13&lt;=$M$5,AJ13&gt;=$AF$5),SUM(AJ13,-P13,-$AH$5),IF(AND(P13&lt;=$M$5,AJ13&lt;=$M$5),SUM(AJ13,-P13),SUM(AJ13,-P13))))))</f>
        <v>0</v>
      </c>
      <c r="R13" s="360">
        <f t="shared" si="6"/>
        <v>0</v>
      </c>
      <c r="S13" s="360">
        <f t="shared" si="7"/>
        <v>0</v>
      </c>
      <c r="T13" s="360"/>
      <c r="U13" s="359"/>
      <c r="V13" s="361">
        <f t="shared" si="8"/>
        <v>0</v>
      </c>
      <c r="W13" s="359"/>
      <c r="X13" s="359"/>
      <c r="Y13" s="362" t="s">
        <v>498</v>
      </c>
      <c r="Z13" s="524"/>
      <c r="AA13" s="363" t="s">
        <v>499</v>
      </c>
      <c r="AB13" s="357"/>
      <c r="AC13" s="268">
        <f t="shared" si="9"/>
        <v>0</v>
      </c>
      <c r="AD13" s="268">
        <f t="shared" si="10"/>
        <v>0</v>
      </c>
      <c r="AE13" s="268">
        <f t="shared" si="11"/>
        <v>0</v>
      </c>
      <c r="AF13" s="269">
        <f t="shared" si="12"/>
        <v>0</v>
      </c>
      <c r="AG13" s="206"/>
      <c r="AH13" s="206"/>
      <c r="AI13" s="429">
        <f>IF(E13=$C$17,IF(AND(AF13&gt;=$M$4,AF13&lt;=$AF$4),$AF$4,AF13),IF(E13=$C$10,IF(AND(AF13&gt;=$M$2,AF13&lt;=$AF$2),$AF$2,AF13),IF(E13=$C$12,IF(AND(AF13&gt;=$M$3,AF13&lt;=$AF$3),$AF$3,AF13),IF(AND(AF13&gt;=$M$5,AF13&lt;=$AF$5),$AF$5,AF13))))</f>
        <v>0</v>
      </c>
      <c r="AJ13" s="429">
        <f>IF(E13=$C$17,IF(AI13=$AF$4,$M$4,AI13),IF(E13=$C$10,IF(AI13=$AF$2,$M$2,AI13),IF(E13=$C$12,IF(AI13=$AF$3,$M$3,AI13),IF(AI13=$AF$5,$M$5,AI13))))</f>
        <v>0</v>
      </c>
      <c r="AK13" s="206"/>
      <c r="AL13" s="206"/>
      <c r="AM13" s="206"/>
      <c r="AN13" s="208"/>
      <c r="AO13" s="208"/>
      <c r="AP13" s="208"/>
      <c r="AQ13" s="208"/>
      <c r="AR13" s="354" t="str">
        <f t="shared" si="15"/>
        <v/>
      </c>
      <c r="AS13" s="355" t="str">
        <f t="shared" si="16"/>
        <v/>
      </c>
      <c r="AT13" s="265" t="str">
        <f t="shared" si="17"/>
        <v/>
      </c>
      <c r="AU13" s="251" t="str">
        <f t="shared" si="18"/>
        <v/>
      </c>
      <c r="AV13" s="37">
        <f t="shared" si="19"/>
        <v>1</v>
      </c>
      <c r="AW13" s="37">
        <f>SUM($F$10:F13)</f>
        <v>0</v>
      </c>
      <c r="AX13" s="233" t="str">
        <f t="shared" si="20"/>
        <v/>
      </c>
      <c r="AY13" s="43" t="str">
        <f t="shared" si="21"/>
        <v/>
      </c>
      <c r="AZ13" s="234" t="str">
        <f t="shared" si="22"/>
        <v/>
      </c>
      <c r="BA13" s="296">
        <f>SUM($AU$10:AU13)</f>
        <v>0</v>
      </c>
      <c r="BB13" s="43" t="str">
        <f t="shared" si="23"/>
        <v/>
      </c>
      <c r="BC13" s="43" t="str">
        <f t="shared" si="24"/>
        <v/>
      </c>
      <c r="BD13" s="43" t="str">
        <f t="shared" si="25"/>
        <v/>
      </c>
      <c r="BE13" s="321" t="str">
        <f t="shared" si="34"/>
        <v/>
      </c>
      <c r="BF13" s="39" t="str">
        <f t="shared" si="26"/>
        <v/>
      </c>
      <c r="BG13" s="322" t="str">
        <f t="shared" si="27"/>
        <v/>
      </c>
      <c r="BH13" s="323" t="str">
        <f t="shared" si="35"/>
        <v/>
      </c>
      <c r="BI13" s="324" t="str">
        <f t="shared" si="36"/>
        <v/>
      </c>
      <c r="BJ13" s="43"/>
      <c r="BL13" s="300" t="str">
        <f t="shared" si="37"/>
        <v/>
      </c>
      <c r="BT13" s="297">
        <f t="shared" si="28"/>
        <v>0</v>
      </c>
      <c r="BU13" s="298" t="str">
        <f t="shared" si="29"/>
        <v/>
      </c>
      <c r="BV13" s="299" t="str">
        <f t="shared" si="30"/>
        <v/>
      </c>
      <c r="BW13" s="246">
        <f t="shared" si="31"/>
        <v>0</v>
      </c>
      <c r="BX13" s="246"/>
      <c r="CC13" s="43"/>
      <c r="CD13" s="43"/>
      <c r="CE13" s="43"/>
      <c r="CF13" s="43"/>
      <c r="CG13" s="43"/>
      <c r="CH13" s="43"/>
      <c r="CI13" s="318" t="str">
        <f t="shared" si="38"/>
        <v/>
      </c>
      <c r="CJ13" s="249"/>
      <c r="CK13" s="250"/>
      <c r="CL13" s="319" t="str">
        <f t="shared" si="32"/>
        <v/>
      </c>
      <c r="CM13" s="320" t="str">
        <f t="shared" si="33"/>
        <v/>
      </c>
      <c r="CN13" s="43"/>
      <c r="CQ13" s="43"/>
      <c r="CV13" s="331"/>
    </row>
    <row r="14" spans="2:100" ht="27" customHeight="1">
      <c r="B14" s="368"/>
      <c r="C14" s="352"/>
      <c r="D14" s="330" t="str">
        <f>IF(SUM(F14,G14,I14,Z14,AB14)&gt;0,1,"")</f>
        <v/>
      </c>
      <c r="E14" s="420"/>
      <c r="F14" s="364"/>
      <c r="G14" s="523"/>
      <c r="H14" s="365" t="s">
        <v>496</v>
      </c>
      <c r="I14" s="357"/>
      <c r="J14" s="358">
        <f t="shared" si="0"/>
        <v>0</v>
      </c>
      <c r="K14" s="358">
        <f t="shared" si="1"/>
        <v>0</v>
      </c>
      <c r="L14" s="358">
        <f t="shared" si="2"/>
        <v>0</v>
      </c>
      <c r="M14" s="359">
        <f t="shared" si="3"/>
        <v>0</v>
      </c>
      <c r="N14" s="359"/>
      <c r="O14" s="359"/>
      <c r="P14" s="687">
        <f t="shared" ref="P14:P68" si="39">IF(E14=$C$17,IF(AND(M14&gt;=$M$4,M14&lt;=$AF$4),$AF$4,M14),IF(E14=$C$10,IF(AND(M14&gt;=$M$2,M14&lt;=$AF$2),$AF$2,M14),IF(E14=$C$12,IF(AND(M14&gt;=$M$3,M14&lt;=$AF$3),$AF$3,M14),IF(AND(M14&gt;=$M$5,M14&lt;=$AF$5),$AF$5,M14))))</f>
        <v>0</v>
      </c>
      <c r="Q14" s="428">
        <f>IF(E14=$C$17,IF(AND(P14&lt;=$M$4,AJ14&gt;=$AF$4),SUM(AJ14,-P14,-$AH$4),IF(AND(P14&lt;=$M$4,AJ14&lt;=$M$4),SUM(AJ14,-P14),SUM(AJ14,-P14))),IF(E14=$C$10,IF(AND(P14&lt;=$M$2,AJ14&gt;=$AF$2),SUM(AJ14,-P14,-$AH$2),IF(AND(P14&lt;=$M$2,AJ14&lt;=$M$2),SUM(AJ14,-P14),SUM(AJ14,-P14))),IF(E14=$C$12,IF(AND(P14&lt;=$M$3,AJ14&gt;=$AF$3),SUM(AJ14,-P14,-$AH$3),IF(AND(P14&lt;=$M$3,AJ14&lt;=$M$3),SUM(AJ14,-P14),SUM(AJ14,-P14))),IF(AND(P14&lt;=$M$5,AJ14&gt;=$AF$5),SUM(AJ14,-P14,-$AH$5),IF(AND(P14&lt;=$M$5,AJ14&lt;=$M$5),SUM(AJ14,-P14),SUM(AJ14,-P14))))))</f>
        <v>0</v>
      </c>
      <c r="R14" s="360">
        <f t="shared" si="6"/>
        <v>0</v>
      </c>
      <c r="S14" s="360">
        <f t="shared" si="7"/>
        <v>0</v>
      </c>
      <c r="T14" s="360"/>
      <c r="U14" s="359"/>
      <c r="V14" s="361">
        <f t="shared" si="8"/>
        <v>0</v>
      </c>
      <c r="W14" s="359"/>
      <c r="X14" s="359"/>
      <c r="Y14" s="362" t="s">
        <v>498</v>
      </c>
      <c r="Z14" s="524"/>
      <c r="AA14" s="363" t="s">
        <v>499</v>
      </c>
      <c r="AB14" s="357"/>
      <c r="AC14" s="268">
        <f t="shared" si="9"/>
        <v>0</v>
      </c>
      <c r="AD14" s="268">
        <f t="shared" si="10"/>
        <v>0</v>
      </c>
      <c r="AE14" s="268">
        <f t="shared" si="11"/>
        <v>0</v>
      </c>
      <c r="AF14" s="269">
        <f t="shared" si="12"/>
        <v>0</v>
      </c>
      <c r="AG14" s="206"/>
      <c r="AH14" s="206"/>
      <c r="AI14" s="429">
        <f t="shared" ref="AI14:AI68" si="40">IF(E14=$C$17,IF(AND(AF14&gt;=$M$4,AF14&lt;=$AF$4),$AF$4,AF14),IF(E14=$C$10,IF(AND(AF14&gt;=$M$2,AF14&lt;=$AF$2),$AF$2,AF14),IF(E14=$C$12,IF(AND(AF14&gt;=$M$3,AF14&lt;=$AF$3),$AF$3,AF14),IF(AND(AF14&gt;=$M$5,AF14&lt;=$AF$5),$AF$5,AF14))))</f>
        <v>0</v>
      </c>
      <c r="AJ14" s="429">
        <f t="shared" ref="AJ14:AJ68" si="41">IF(E14=$C$17,IF(AI14=$AF$4,$M$4,AI14),IF(E14=$C$10,IF(AI14=$AF$2,$M$2,AI14),IF(E14=$C$12,IF(AI14=$AF$3,$M$3,AI14),IF(AI14=$AF$5,$M$5,AI14))))</f>
        <v>0</v>
      </c>
      <c r="AK14" s="206"/>
      <c r="AL14" s="206"/>
      <c r="AM14" s="206"/>
      <c r="AN14" s="208"/>
      <c r="AO14" s="208"/>
      <c r="AP14" s="208"/>
      <c r="AQ14" s="208"/>
      <c r="AR14" s="354" t="str">
        <f t="shared" si="15"/>
        <v/>
      </c>
      <c r="AS14" s="355" t="str">
        <f t="shared" si="16"/>
        <v/>
      </c>
      <c r="AT14" s="265" t="str">
        <f t="shared" si="17"/>
        <v/>
      </c>
      <c r="AU14" s="251" t="str">
        <f t="shared" si="18"/>
        <v/>
      </c>
      <c r="AV14" s="37">
        <f t="shared" si="19"/>
        <v>1</v>
      </c>
      <c r="AW14" s="37">
        <f>SUM($F$10:F14)</f>
        <v>0</v>
      </c>
      <c r="AX14" s="233" t="str">
        <f t="shared" si="20"/>
        <v/>
      </c>
      <c r="AY14" s="43" t="str">
        <f t="shared" si="21"/>
        <v/>
      </c>
      <c r="AZ14" s="234" t="str">
        <f t="shared" si="22"/>
        <v/>
      </c>
      <c r="BA14" s="296">
        <f>SUM($AU$10:AU14)</f>
        <v>0</v>
      </c>
      <c r="BB14" s="43" t="str">
        <f t="shared" si="23"/>
        <v/>
      </c>
      <c r="BC14" s="43" t="str">
        <f t="shared" si="24"/>
        <v/>
      </c>
      <c r="BD14" s="43" t="str">
        <f t="shared" si="25"/>
        <v/>
      </c>
      <c r="BE14" s="321" t="str">
        <f t="shared" si="34"/>
        <v/>
      </c>
      <c r="BF14" s="39" t="str">
        <f t="shared" si="26"/>
        <v/>
      </c>
      <c r="BG14" s="322" t="str">
        <f t="shared" si="27"/>
        <v/>
      </c>
      <c r="BH14" s="323" t="str">
        <f t="shared" si="35"/>
        <v/>
      </c>
      <c r="BI14" s="324" t="str">
        <f t="shared" si="36"/>
        <v/>
      </c>
      <c r="BJ14" s="43"/>
      <c r="BL14" s="300" t="str">
        <f t="shared" si="37"/>
        <v/>
      </c>
      <c r="BT14" s="297">
        <f t="shared" si="28"/>
        <v>0</v>
      </c>
      <c r="BU14" s="298" t="str">
        <f t="shared" si="29"/>
        <v/>
      </c>
      <c r="BV14" s="299" t="str">
        <f t="shared" si="30"/>
        <v/>
      </c>
      <c r="BW14" s="246">
        <f t="shared" si="31"/>
        <v>0</v>
      </c>
      <c r="BX14" s="246"/>
      <c r="CC14" s="43"/>
      <c r="CD14" s="43"/>
      <c r="CE14" s="43"/>
      <c r="CF14" s="43"/>
      <c r="CG14" s="43"/>
      <c r="CH14" s="43"/>
      <c r="CI14" s="318" t="str">
        <f t="shared" si="38"/>
        <v/>
      </c>
      <c r="CJ14" s="249"/>
      <c r="CK14" s="250"/>
      <c r="CL14" s="319" t="str">
        <f t="shared" si="32"/>
        <v/>
      </c>
      <c r="CM14" s="320" t="str">
        <f t="shared" si="33"/>
        <v/>
      </c>
      <c r="CN14" s="43"/>
      <c r="CQ14" s="43"/>
      <c r="CV14" s="331"/>
    </row>
    <row r="15" spans="2:100" ht="27" customHeight="1">
      <c r="B15" s="368"/>
      <c r="C15" s="352"/>
      <c r="D15" s="330" t="str">
        <f t="shared" ref="D15:D68" si="42">IF(SUM(F15,G15,I15,Z15,AB15)&gt;0,1,"")</f>
        <v/>
      </c>
      <c r="E15" s="420"/>
      <c r="F15" s="364"/>
      <c r="G15" s="523"/>
      <c r="H15" s="365" t="s">
        <v>496</v>
      </c>
      <c r="I15" s="357"/>
      <c r="J15" s="358">
        <f t="shared" si="0"/>
        <v>0</v>
      </c>
      <c r="K15" s="358">
        <f t="shared" si="1"/>
        <v>0</v>
      </c>
      <c r="L15" s="358">
        <f t="shared" si="2"/>
        <v>0</v>
      </c>
      <c r="M15" s="359">
        <f t="shared" si="3"/>
        <v>0</v>
      </c>
      <c r="N15" s="359"/>
      <c r="O15" s="359"/>
      <c r="P15" s="687">
        <f t="shared" si="39"/>
        <v>0</v>
      </c>
      <c r="Q15" s="428">
        <f t="shared" ref="Q14:Q68" si="43">IF(E15=$C$17,IF(AND(P15&lt;=$M$4,AJ15&gt;=$AF$4),SUM(AJ15,-P15,-$AH$4),IF(AND(P15&lt;=$M$4,AJ15&lt;=$M$4),SUM(AJ15,-P15),SUM(AJ15,-P15))),IF(E15=$C$10,IF(AND(P15&lt;=$M$2,AJ15&gt;=$AF$2),SUM(AJ15,-P15,-$AH$2),IF(AND(P15&lt;=$M$2,AJ15&lt;=$M$2),SUM(AJ15,-P15),SUM(AJ15,-P15))),IF(E15=$C$12,IF(AND(P15&lt;=$M$3,AJ15&gt;=$AF$3),SUM(AJ15,-P15,-$AH$3),IF(AND(P15&lt;=$M$3,AJ15&lt;=$M$3),SUM(AJ15,-P15),SUM(AJ15,-P15))),IF(AND(P15&lt;=$M$5,AJ15&gt;=$AF$5),SUM(AJ15,-P15,-$AH$5),IF(AND(P15&lt;=$M$5,AJ15&lt;=$M$5),SUM(AJ15,-P15),SUM(AJ15,-P15))))))</f>
        <v>0</v>
      </c>
      <c r="R15" s="360">
        <f t="shared" si="6"/>
        <v>0</v>
      </c>
      <c r="S15" s="360">
        <f t="shared" si="7"/>
        <v>0</v>
      </c>
      <c r="T15" s="360"/>
      <c r="U15" s="359"/>
      <c r="V15" s="361">
        <f t="shared" si="8"/>
        <v>0</v>
      </c>
      <c r="W15" s="359"/>
      <c r="X15" s="359"/>
      <c r="Y15" s="362" t="s">
        <v>498</v>
      </c>
      <c r="Z15" s="524"/>
      <c r="AA15" s="363" t="s">
        <v>499</v>
      </c>
      <c r="AB15" s="357"/>
      <c r="AC15" s="268">
        <f t="shared" si="9"/>
        <v>0</v>
      </c>
      <c r="AD15" s="268">
        <f t="shared" si="10"/>
        <v>0</v>
      </c>
      <c r="AE15" s="268">
        <f t="shared" si="11"/>
        <v>0</v>
      </c>
      <c r="AF15" s="269">
        <f t="shared" si="12"/>
        <v>0</v>
      </c>
      <c r="AG15" s="206"/>
      <c r="AH15" s="206"/>
      <c r="AI15" s="429">
        <f t="shared" si="40"/>
        <v>0</v>
      </c>
      <c r="AJ15" s="429">
        <f t="shared" si="41"/>
        <v>0</v>
      </c>
      <c r="AK15" s="206"/>
      <c r="AL15" s="206"/>
      <c r="AM15" s="206"/>
      <c r="AN15" s="208"/>
      <c r="AO15" s="208"/>
      <c r="AP15" s="208"/>
      <c r="AQ15" s="208"/>
      <c r="AR15" s="354" t="str">
        <f t="shared" si="15"/>
        <v/>
      </c>
      <c r="AS15" s="355" t="str">
        <f t="shared" si="16"/>
        <v/>
      </c>
      <c r="AT15" s="265" t="str">
        <f t="shared" si="17"/>
        <v/>
      </c>
      <c r="AU15" s="251" t="str">
        <f t="shared" si="18"/>
        <v/>
      </c>
      <c r="AV15" s="37">
        <f t="shared" si="19"/>
        <v>1</v>
      </c>
      <c r="AW15" s="37">
        <f>SUM($F$10:F15)</f>
        <v>0</v>
      </c>
      <c r="AX15" s="233" t="str">
        <f t="shared" si="20"/>
        <v/>
      </c>
      <c r="AY15" s="43" t="str">
        <f t="shared" si="21"/>
        <v/>
      </c>
      <c r="AZ15" s="234" t="str">
        <f t="shared" si="22"/>
        <v/>
      </c>
      <c r="BA15" s="296">
        <f>SUM($AU$10:AU15)</f>
        <v>0</v>
      </c>
      <c r="BB15" s="43" t="str">
        <f t="shared" si="23"/>
        <v/>
      </c>
      <c r="BC15" s="43" t="str">
        <f t="shared" si="24"/>
        <v/>
      </c>
      <c r="BD15" s="43" t="str">
        <f t="shared" si="25"/>
        <v/>
      </c>
      <c r="BE15" s="321" t="str">
        <f t="shared" si="34"/>
        <v/>
      </c>
      <c r="BF15" s="39" t="str">
        <f t="shared" si="26"/>
        <v/>
      </c>
      <c r="BG15" s="322" t="str">
        <f t="shared" si="27"/>
        <v/>
      </c>
      <c r="BH15" s="323" t="str">
        <f t="shared" si="35"/>
        <v/>
      </c>
      <c r="BI15" s="324" t="str">
        <f t="shared" si="36"/>
        <v/>
      </c>
      <c r="BJ15" s="43"/>
      <c r="BL15" s="300" t="str">
        <f t="shared" si="37"/>
        <v/>
      </c>
      <c r="BT15" s="297">
        <f t="shared" si="28"/>
        <v>0</v>
      </c>
      <c r="BU15" s="298" t="str">
        <f t="shared" si="29"/>
        <v/>
      </c>
      <c r="BV15" s="299" t="str">
        <f t="shared" si="30"/>
        <v/>
      </c>
      <c r="BW15" s="246">
        <f t="shared" si="31"/>
        <v>0</v>
      </c>
      <c r="BX15" s="246"/>
      <c r="CC15" s="43"/>
      <c r="CD15" s="43"/>
      <c r="CE15" s="43"/>
      <c r="CF15" s="43"/>
      <c r="CG15" s="43"/>
      <c r="CH15" s="43"/>
      <c r="CI15" s="318" t="str">
        <f t="shared" si="38"/>
        <v/>
      </c>
      <c r="CJ15" s="249"/>
      <c r="CK15" s="250"/>
      <c r="CL15" s="319" t="str">
        <f t="shared" si="32"/>
        <v/>
      </c>
      <c r="CM15" s="320" t="str">
        <f t="shared" si="33"/>
        <v/>
      </c>
      <c r="CN15" s="43"/>
      <c r="CQ15" s="43"/>
      <c r="CV15" s="331"/>
    </row>
    <row r="16" spans="2:100" ht="27" customHeight="1">
      <c r="B16" s="368"/>
      <c r="C16" s="352"/>
      <c r="D16" s="330" t="str">
        <f t="shared" si="42"/>
        <v/>
      </c>
      <c r="E16" s="420"/>
      <c r="F16" s="364"/>
      <c r="G16" s="523"/>
      <c r="H16" s="365" t="s">
        <v>496</v>
      </c>
      <c r="I16" s="357"/>
      <c r="J16" s="358">
        <f t="shared" si="0"/>
        <v>0</v>
      </c>
      <c r="K16" s="358">
        <f t="shared" si="1"/>
        <v>0</v>
      </c>
      <c r="L16" s="358">
        <f t="shared" si="2"/>
        <v>0</v>
      </c>
      <c r="M16" s="359">
        <f t="shared" si="3"/>
        <v>0</v>
      </c>
      <c r="N16" s="359"/>
      <c r="O16" s="359"/>
      <c r="P16" s="687">
        <f t="shared" si="39"/>
        <v>0</v>
      </c>
      <c r="Q16" s="428">
        <f t="shared" si="43"/>
        <v>0</v>
      </c>
      <c r="R16" s="360">
        <f t="shared" si="6"/>
        <v>0</v>
      </c>
      <c r="S16" s="360">
        <f t="shared" si="7"/>
        <v>0</v>
      </c>
      <c r="T16" s="360"/>
      <c r="U16" s="359"/>
      <c r="V16" s="361">
        <f t="shared" si="8"/>
        <v>0</v>
      </c>
      <c r="W16" s="359"/>
      <c r="X16" s="359"/>
      <c r="Y16" s="362" t="s">
        <v>498</v>
      </c>
      <c r="Z16" s="524"/>
      <c r="AA16" s="363" t="s">
        <v>499</v>
      </c>
      <c r="AB16" s="357"/>
      <c r="AC16" s="268">
        <f>Z16/24</f>
        <v>0</v>
      </c>
      <c r="AD16" s="268">
        <f t="shared" si="10"/>
        <v>0</v>
      </c>
      <c r="AE16" s="268">
        <f t="shared" si="11"/>
        <v>0</v>
      </c>
      <c r="AF16" s="269">
        <f t="shared" si="12"/>
        <v>0</v>
      </c>
      <c r="AG16" s="206"/>
      <c r="AH16" s="206"/>
      <c r="AI16" s="429">
        <f t="shared" si="40"/>
        <v>0</v>
      </c>
      <c r="AJ16" s="429">
        <f t="shared" si="41"/>
        <v>0</v>
      </c>
      <c r="AK16" s="206"/>
      <c r="AL16" s="206"/>
      <c r="AM16" s="206"/>
      <c r="AN16" s="208"/>
      <c r="AO16" s="208"/>
      <c r="AP16" s="208"/>
      <c r="AQ16" s="208"/>
      <c r="AR16" s="354" t="str">
        <f t="shared" si="15"/>
        <v/>
      </c>
      <c r="AS16" s="355" t="str">
        <f t="shared" si="16"/>
        <v/>
      </c>
      <c r="AT16" s="265" t="str">
        <f t="shared" si="17"/>
        <v/>
      </c>
      <c r="AU16" s="251" t="str">
        <f t="shared" si="18"/>
        <v/>
      </c>
      <c r="AV16" s="37">
        <f t="shared" si="19"/>
        <v>1</v>
      </c>
      <c r="AW16" s="37">
        <f>SUM($F$10:F16)</f>
        <v>0</v>
      </c>
      <c r="AX16" s="233" t="str">
        <f t="shared" si="20"/>
        <v/>
      </c>
      <c r="AY16" s="43" t="str">
        <f t="shared" si="21"/>
        <v/>
      </c>
      <c r="AZ16" s="234" t="str">
        <f t="shared" si="22"/>
        <v/>
      </c>
      <c r="BA16" s="296">
        <f>SUM($AU$10:AU16)</f>
        <v>0</v>
      </c>
      <c r="BB16" s="43" t="str">
        <f t="shared" si="23"/>
        <v/>
      </c>
      <c r="BC16" s="43" t="str">
        <f t="shared" si="24"/>
        <v/>
      </c>
      <c r="BD16" s="43" t="str">
        <f t="shared" si="25"/>
        <v/>
      </c>
      <c r="BE16" s="321" t="str">
        <f t="shared" si="34"/>
        <v/>
      </c>
      <c r="BF16" s="39" t="str">
        <f t="shared" si="26"/>
        <v/>
      </c>
      <c r="BG16" s="322" t="str">
        <f t="shared" si="27"/>
        <v/>
      </c>
      <c r="BH16" s="323" t="str">
        <f t="shared" si="35"/>
        <v/>
      </c>
      <c r="BI16" s="324" t="str">
        <f t="shared" si="36"/>
        <v/>
      </c>
      <c r="BJ16" s="43"/>
      <c r="BL16" s="300" t="str">
        <f t="shared" si="37"/>
        <v/>
      </c>
      <c r="BT16" s="297">
        <f t="shared" si="28"/>
        <v>0</v>
      </c>
      <c r="BU16" s="298" t="str">
        <f t="shared" si="29"/>
        <v/>
      </c>
      <c r="BV16" s="299" t="str">
        <f t="shared" si="30"/>
        <v/>
      </c>
      <c r="BW16" s="246">
        <f t="shared" si="31"/>
        <v>0</v>
      </c>
      <c r="BX16" s="246"/>
      <c r="CC16" s="43"/>
      <c r="CD16" s="43"/>
      <c r="CE16" s="43"/>
      <c r="CF16" s="43"/>
      <c r="CG16" s="43"/>
      <c r="CH16" s="43"/>
      <c r="CI16" s="318" t="str">
        <f t="shared" si="38"/>
        <v/>
      </c>
      <c r="CJ16" s="249"/>
      <c r="CK16" s="250"/>
      <c r="CL16" s="319" t="str">
        <f t="shared" si="32"/>
        <v/>
      </c>
      <c r="CM16" s="320" t="str">
        <f t="shared" si="33"/>
        <v/>
      </c>
      <c r="CN16" s="43"/>
      <c r="CO16" s="414"/>
      <c r="CQ16" s="43"/>
    </row>
    <row r="17" spans="2:98" ht="27" customHeight="1">
      <c r="B17" s="368"/>
      <c r="C17" s="352" t="s">
        <v>582</v>
      </c>
      <c r="D17" s="330" t="str">
        <f t="shared" si="42"/>
        <v/>
      </c>
      <c r="E17" s="420"/>
      <c r="F17" s="364"/>
      <c r="G17" s="523"/>
      <c r="H17" s="365" t="s">
        <v>496</v>
      </c>
      <c r="I17" s="357"/>
      <c r="J17" s="358">
        <f t="shared" si="0"/>
        <v>0</v>
      </c>
      <c r="K17" s="358">
        <f t="shared" si="1"/>
        <v>0</v>
      </c>
      <c r="L17" s="358">
        <f t="shared" si="2"/>
        <v>0</v>
      </c>
      <c r="M17" s="359">
        <f t="shared" si="3"/>
        <v>0</v>
      </c>
      <c r="N17" s="359"/>
      <c r="O17" s="359"/>
      <c r="P17" s="687">
        <f t="shared" si="39"/>
        <v>0</v>
      </c>
      <c r="Q17" s="428">
        <f t="shared" si="43"/>
        <v>0</v>
      </c>
      <c r="R17" s="360">
        <f t="shared" si="6"/>
        <v>0</v>
      </c>
      <c r="S17" s="360">
        <f t="shared" si="7"/>
        <v>0</v>
      </c>
      <c r="T17" s="360"/>
      <c r="U17" s="359"/>
      <c r="V17" s="361">
        <f t="shared" si="8"/>
        <v>0</v>
      </c>
      <c r="W17" s="359"/>
      <c r="X17" s="359"/>
      <c r="Y17" s="362" t="s">
        <v>498</v>
      </c>
      <c r="Z17" s="524"/>
      <c r="AA17" s="363" t="s">
        <v>499</v>
      </c>
      <c r="AB17" s="357"/>
      <c r="AC17" s="268">
        <f t="shared" si="9"/>
        <v>0</v>
      </c>
      <c r="AD17" s="268">
        <f t="shared" si="10"/>
        <v>0</v>
      </c>
      <c r="AE17" s="268">
        <f t="shared" si="11"/>
        <v>0</v>
      </c>
      <c r="AF17" s="269">
        <f t="shared" si="12"/>
        <v>0</v>
      </c>
      <c r="AG17" s="206"/>
      <c r="AH17" s="206"/>
      <c r="AI17" s="429">
        <f t="shared" si="40"/>
        <v>0</v>
      </c>
      <c r="AJ17" s="429">
        <f t="shared" si="41"/>
        <v>0</v>
      </c>
      <c r="AK17" s="206"/>
      <c r="AL17" s="206"/>
      <c r="AM17" s="206"/>
      <c r="AN17" s="208"/>
      <c r="AO17" s="208"/>
      <c r="AP17" s="208"/>
      <c r="AQ17" s="208"/>
      <c r="AR17" s="354" t="str">
        <f t="shared" si="15"/>
        <v/>
      </c>
      <c r="AS17" s="355" t="str">
        <f t="shared" si="16"/>
        <v/>
      </c>
      <c r="AT17" s="265" t="str">
        <f t="shared" si="17"/>
        <v/>
      </c>
      <c r="AU17" s="251" t="str">
        <f t="shared" si="18"/>
        <v/>
      </c>
      <c r="AV17" s="37">
        <f t="shared" si="19"/>
        <v>1</v>
      </c>
      <c r="AW17" s="37">
        <f>SUM($F$10:F17)</f>
        <v>0</v>
      </c>
      <c r="AX17" s="233" t="str">
        <f t="shared" si="20"/>
        <v/>
      </c>
      <c r="AY17" s="43" t="str">
        <f t="shared" si="21"/>
        <v/>
      </c>
      <c r="AZ17" s="234" t="str">
        <f t="shared" si="22"/>
        <v/>
      </c>
      <c r="BA17" s="296">
        <f>SUM($AU$10:AU17)</f>
        <v>0</v>
      </c>
      <c r="BB17" s="43" t="str">
        <f t="shared" si="23"/>
        <v/>
      </c>
      <c r="BC17" s="43" t="str">
        <f t="shared" si="24"/>
        <v/>
      </c>
      <c r="BD17" s="43" t="str">
        <f t="shared" si="25"/>
        <v/>
      </c>
      <c r="BE17" s="321" t="str">
        <f t="shared" si="34"/>
        <v/>
      </c>
      <c r="BF17" s="39" t="str">
        <f t="shared" si="26"/>
        <v/>
      </c>
      <c r="BG17" s="322" t="str">
        <f t="shared" si="27"/>
        <v/>
      </c>
      <c r="BH17" s="323" t="str">
        <f t="shared" si="35"/>
        <v/>
      </c>
      <c r="BI17" s="324" t="str">
        <f t="shared" si="36"/>
        <v/>
      </c>
      <c r="BJ17" s="43"/>
      <c r="BL17" s="300" t="str">
        <f t="shared" si="37"/>
        <v/>
      </c>
      <c r="BT17" s="297">
        <f t="shared" si="28"/>
        <v>0</v>
      </c>
      <c r="BU17" s="298" t="str">
        <f t="shared" si="29"/>
        <v/>
      </c>
      <c r="BV17" s="299" t="str">
        <f t="shared" si="30"/>
        <v/>
      </c>
      <c r="BW17" s="246">
        <f t="shared" si="31"/>
        <v>0</v>
      </c>
      <c r="BX17" s="246"/>
      <c r="CC17" s="43"/>
      <c r="CD17" s="43"/>
      <c r="CE17" s="43"/>
      <c r="CF17" s="43"/>
      <c r="CG17" s="43"/>
      <c r="CH17" s="43"/>
      <c r="CI17" s="318" t="str">
        <f t="shared" si="38"/>
        <v/>
      </c>
      <c r="CJ17" s="249"/>
      <c r="CK17" s="250"/>
      <c r="CL17" s="319" t="str">
        <f t="shared" si="32"/>
        <v/>
      </c>
      <c r="CM17" s="320" t="str">
        <f t="shared" si="33"/>
        <v/>
      </c>
      <c r="CN17" s="43"/>
      <c r="CO17" s="415" t="s">
        <v>589</v>
      </c>
      <c r="CQ17" s="43"/>
    </row>
    <row r="18" spans="2:98" ht="27" customHeight="1">
      <c r="B18" s="368"/>
      <c r="C18" s="333"/>
      <c r="D18" s="330" t="str">
        <f t="shared" si="42"/>
        <v/>
      </c>
      <c r="E18" s="420"/>
      <c r="F18" s="364"/>
      <c r="G18" s="523"/>
      <c r="H18" s="365" t="s">
        <v>496</v>
      </c>
      <c r="I18" s="357"/>
      <c r="J18" s="358">
        <f t="shared" si="0"/>
        <v>0</v>
      </c>
      <c r="K18" s="358">
        <f t="shared" si="1"/>
        <v>0</v>
      </c>
      <c r="L18" s="358">
        <f t="shared" si="2"/>
        <v>0</v>
      </c>
      <c r="M18" s="359">
        <f t="shared" si="3"/>
        <v>0</v>
      </c>
      <c r="N18" s="359"/>
      <c r="O18" s="359"/>
      <c r="P18" s="687">
        <f t="shared" si="39"/>
        <v>0</v>
      </c>
      <c r="Q18" s="428">
        <f t="shared" si="43"/>
        <v>0</v>
      </c>
      <c r="R18" s="360">
        <f t="shared" si="6"/>
        <v>0</v>
      </c>
      <c r="S18" s="360">
        <f t="shared" si="7"/>
        <v>0</v>
      </c>
      <c r="T18" s="360"/>
      <c r="U18" s="359"/>
      <c r="V18" s="361">
        <f t="shared" si="8"/>
        <v>0</v>
      </c>
      <c r="W18" s="359"/>
      <c r="X18" s="359"/>
      <c r="Y18" s="362" t="s">
        <v>498</v>
      </c>
      <c r="Z18" s="524"/>
      <c r="AA18" s="363" t="s">
        <v>499</v>
      </c>
      <c r="AB18" s="357"/>
      <c r="AC18" s="268">
        <f t="shared" si="9"/>
        <v>0</v>
      </c>
      <c r="AD18" s="268">
        <f t="shared" si="10"/>
        <v>0</v>
      </c>
      <c r="AE18" s="268">
        <f t="shared" si="11"/>
        <v>0</v>
      </c>
      <c r="AF18" s="269">
        <f t="shared" si="12"/>
        <v>0</v>
      </c>
      <c r="AG18" s="206"/>
      <c r="AH18" s="206"/>
      <c r="AI18" s="429">
        <f t="shared" si="40"/>
        <v>0</v>
      </c>
      <c r="AJ18" s="429">
        <f t="shared" si="41"/>
        <v>0</v>
      </c>
      <c r="AK18" s="206"/>
      <c r="AL18" s="206"/>
      <c r="AM18" s="206"/>
      <c r="AN18" s="208"/>
      <c r="AO18" s="208"/>
      <c r="AP18" s="208"/>
      <c r="AQ18" s="208"/>
      <c r="AR18" s="354" t="str">
        <f t="shared" si="15"/>
        <v/>
      </c>
      <c r="AS18" s="355" t="str">
        <f t="shared" si="16"/>
        <v/>
      </c>
      <c r="AT18" s="265" t="str">
        <f t="shared" si="17"/>
        <v/>
      </c>
      <c r="AU18" s="251" t="str">
        <f t="shared" si="18"/>
        <v/>
      </c>
      <c r="AV18" s="37">
        <f t="shared" si="19"/>
        <v>1</v>
      </c>
      <c r="AW18" s="37">
        <f>SUM($F$10:F18)</f>
        <v>0</v>
      </c>
      <c r="AX18" s="233" t="str">
        <f t="shared" si="20"/>
        <v/>
      </c>
      <c r="AY18" s="43" t="str">
        <f t="shared" si="21"/>
        <v/>
      </c>
      <c r="AZ18" s="234" t="str">
        <f t="shared" si="22"/>
        <v/>
      </c>
      <c r="BA18" s="296">
        <f>SUM($AU$10:AU18)</f>
        <v>0</v>
      </c>
      <c r="BB18" s="43" t="str">
        <f t="shared" si="23"/>
        <v/>
      </c>
      <c r="BC18" s="43" t="str">
        <f t="shared" si="24"/>
        <v/>
      </c>
      <c r="BD18" s="43" t="str">
        <f t="shared" si="25"/>
        <v/>
      </c>
      <c r="BE18" s="321" t="str">
        <f t="shared" si="34"/>
        <v/>
      </c>
      <c r="BF18" s="39" t="str">
        <f t="shared" si="26"/>
        <v/>
      </c>
      <c r="BG18" s="322" t="str">
        <f t="shared" si="27"/>
        <v/>
      </c>
      <c r="BH18" s="323" t="str">
        <f t="shared" si="35"/>
        <v/>
      </c>
      <c r="BI18" s="324" t="str">
        <f t="shared" si="36"/>
        <v/>
      </c>
      <c r="BJ18" s="43"/>
      <c r="BL18" s="300" t="str">
        <f t="shared" si="37"/>
        <v/>
      </c>
      <c r="BT18" s="297">
        <f t="shared" si="28"/>
        <v>0</v>
      </c>
      <c r="BU18" s="298" t="str">
        <f t="shared" si="29"/>
        <v/>
      </c>
      <c r="BV18" s="299" t="str">
        <f t="shared" si="30"/>
        <v/>
      </c>
      <c r="BW18" s="246">
        <f t="shared" si="31"/>
        <v>0</v>
      </c>
      <c r="BX18" s="246"/>
      <c r="CC18" s="43"/>
      <c r="CD18" s="43"/>
      <c r="CE18" s="43"/>
      <c r="CF18" s="43"/>
      <c r="CG18" s="43"/>
      <c r="CH18" s="43"/>
      <c r="CI18" s="318" t="str">
        <f t="shared" si="38"/>
        <v/>
      </c>
      <c r="CJ18" s="249"/>
      <c r="CK18" s="250"/>
      <c r="CL18" s="319" t="str">
        <f t="shared" si="32"/>
        <v/>
      </c>
      <c r="CM18" s="320" t="str">
        <f t="shared" si="33"/>
        <v/>
      </c>
      <c r="CN18" s="43"/>
      <c r="CO18" s="413" t="s">
        <v>621</v>
      </c>
      <c r="CQ18" s="43"/>
    </row>
    <row r="19" spans="2:98" s="236" customFormat="1" ht="27" customHeight="1">
      <c r="B19" s="369"/>
      <c r="C19" s="333"/>
      <c r="D19" s="330" t="str">
        <f t="shared" si="42"/>
        <v/>
      </c>
      <c r="E19" s="420"/>
      <c r="F19" s="364"/>
      <c r="G19" s="523"/>
      <c r="H19" s="365" t="s">
        <v>496</v>
      </c>
      <c r="I19" s="357"/>
      <c r="J19" s="358">
        <f t="shared" si="0"/>
        <v>0</v>
      </c>
      <c r="K19" s="358">
        <f t="shared" si="1"/>
        <v>0</v>
      </c>
      <c r="L19" s="358">
        <f t="shared" si="2"/>
        <v>0</v>
      </c>
      <c r="M19" s="359">
        <f t="shared" si="3"/>
        <v>0</v>
      </c>
      <c r="N19" s="359"/>
      <c r="O19" s="359"/>
      <c r="P19" s="687">
        <f t="shared" si="39"/>
        <v>0</v>
      </c>
      <c r="Q19" s="428">
        <f t="shared" si="43"/>
        <v>0</v>
      </c>
      <c r="R19" s="360">
        <f t="shared" si="6"/>
        <v>0</v>
      </c>
      <c r="S19" s="360">
        <f t="shared" si="7"/>
        <v>0</v>
      </c>
      <c r="T19" s="360"/>
      <c r="U19" s="359"/>
      <c r="V19" s="361">
        <f t="shared" si="8"/>
        <v>0</v>
      </c>
      <c r="W19" s="359"/>
      <c r="X19" s="359"/>
      <c r="Y19" s="362" t="s">
        <v>498</v>
      </c>
      <c r="Z19" s="524"/>
      <c r="AA19" s="363" t="s">
        <v>499</v>
      </c>
      <c r="AB19" s="357"/>
      <c r="AC19" s="268">
        <f t="shared" si="9"/>
        <v>0</v>
      </c>
      <c r="AD19" s="268">
        <f t="shared" si="10"/>
        <v>0</v>
      </c>
      <c r="AE19" s="268">
        <f t="shared" si="11"/>
        <v>0</v>
      </c>
      <c r="AF19" s="269">
        <f t="shared" si="12"/>
        <v>0</v>
      </c>
      <c r="AG19" s="206"/>
      <c r="AH19" s="206"/>
      <c r="AI19" s="429">
        <f t="shared" si="40"/>
        <v>0</v>
      </c>
      <c r="AJ19" s="429">
        <f t="shared" si="41"/>
        <v>0</v>
      </c>
      <c r="AK19" s="206"/>
      <c r="AL19" s="206"/>
      <c r="AM19" s="206"/>
      <c r="AN19" s="208"/>
      <c r="AO19" s="208"/>
      <c r="AP19" s="208"/>
      <c r="AQ19" s="208"/>
      <c r="AR19" s="354" t="str">
        <f t="shared" si="15"/>
        <v/>
      </c>
      <c r="AS19" s="355" t="str">
        <f t="shared" si="16"/>
        <v/>
      </c>
      <c r="AT19" s="265" t="str">
        <f t="shared" si="17"/>
        <v/>
      </c>
      <c r="AU19" s="251" t="str">
        <f t="shared" si="18"/>
        <v/>
      </c>
      <c r="AV19" s="37">
        <f t="shared" si="19"/>
        <v>1</v>
      </c>
      <c r="AW19" s="37">
        <f>SUM($F$10:F19)</f>
        <v>0</v>
      </c>
      <c r="AX19" s="233" t="str">
        <f t="shared" si="20"/>
        <v/>
      </c>
      <c r="AY19" s="43" t="str">
        <f t="shared" si="21"/>
        <v/>
      </c>
      <c r="AZ19" s="234" t="str">
        <f t="shared" si="22"/>
        <v/>
      </c>
      <c r="BA19" s="296">
        <f>SUM($AU$10:AU19)</f>
        <v>0</v>
      </c>
      <c r="BB19" s="43" t="str">
        <f t="shared" si="23"/>
        <v/>
      </c>
      <c r="BC19" s="43" t="str">
        <f t="shared" si="24"/>
        <v/>
      </c>
      <c r="BD19" s="43" t="str">
        <f t="shared" si="25"/>
        <v/>
      </c>
      <c r="BE19" s="321" t="str">
        <f t="shared" si="34"/>
        <v/>
      </c>
      <c r="BF19" s="39" t="str">
        <f t="shared" si="26"/>
        <v/>
      </c>
      <c r="BG19" s="322" t="str">
        <f t="shared" si="27"/>
        <v/>
      </c>
      <c r="BH19" s="323" t="str">
        <f t="shared" si="35"/>
        <v/>
      </c>
      <c r="BI19" s="324" t="str">
        <f t="shared" si="36"/>
        <v/>
      </c>
      <c r="BJ19" s="43"/>
      <c r="BK19" s="43"/>
      <c r="BL19" s="300" t="str">
        <f t="shared" si="37"/>
        <v/>
      </c>
      <c r="BM19" s="37"/>
      <c r="BN19" s="37"/>
      <c r="BO19" s="37"/>
      <c r="BP19" s="37"/>
      <c r="BQ19" s="37"/>
      <c r="BR19" s="37"/>
      <c r="BS19" s="37"/>
      <c r="BT19" s="297">
        <f t="shared" si="28"/>
        <v>0</v>
      </c>
      <c r="BU19" s="298" t="str">
        <f t="shared" si="29"/>
        <v/>
      </c>
      <c r="BV19" s="299" t="str">
        <f t="shared" si="30"/>
        <v/>
      </c>
      <c r="BW19" s="246">
        <f t="shared" si="31"/>
        <v>0</v>
      </c>
      <c r="BX19" s="246"/>
      <c r="BY19" s="37"/>
      <c r="BZ19" s="37"/>
      <c r="CA19" s="37"/>
      <c r="CB19" s="37"/>
      <c r="CC19" s="43"/>
      <c r="CD19" s="43"/>
      <c r="CE19" s="43"/>
      <c r="CF19" s="43"/>
      <c r="CG19" s="43"/>
      <c r="CH19" s="43"/>
      <c r="CI19" s="318" t="str">
        <f t="shared" si="38"/>
        <v/>
      </c>
      <c r="CJ19" s="249"/>
      <c r="CK19" s="250"/>
      <c r="CL19" s="319" t="str">
        <f t="shared" si="32"/>
        <v/>
      </c>
      <c r="CM19" s="320" t="str">
        <f t="shared" si="33"/>
        <v/>
      </c>
      <c r="CN19" s="43"/>
      <c r="CO19" s="413" t="s">
        <v>622</v>
      </c>
      <c r="CP19" s="37"/>
      <c r="CQ19" s="43"/>
      <c r="CR19" s="37"/>
    </row>
    <row r="20" spans="2:98" s="236" customFormat="1" ht="27" customHeight="1">
      <c r="B20" s="369"/>
      <c r="C20" s="258"/>
      <c r="D20" s="330" t="str">
        <f t="shared" si="42"/>
        <v/>
      </c>
      <c r="E20" s="420"/>
      <c r="F20" s="364"/>
      <c r="G20" s="523"/>
      <c r="H20" s="365" t="s">
        <v>496</v>
      </c>
      <c r="I20" s="357"/>
      <c r="J20" s="358">
        <f t="shared" si="0"/>
        <v>0</v>
      </c>
      <c r="K20" s="358">
        <f t="shared" si="1"/>
        <v>0</v>
      </c>
      <c r="L20" s="358">
        <f t="shared" si="2"/>
        <v>0</v>
      </c>
      <c r="M20" s="359">
        <f t="shared" si="3"/>
        <v>0</v>
      </c>
      <c r="N20" s="359"/>
      <c r="O20" s="359"/>
      <c r="P20" s="687">
        <f t="shared" si="39"/>
        <v>0</v>
      </c>
      <c r="Q20" s="428">
        <f t="shared" si="43"/>
        <v>0</v>
      </c>
      <c r="R20" s="360">
        <f t="shared" si="6"/>
        <v>0</v>
      </c>
      <c r="S20" s="360">
        <f t="shared" si="7"/>
        <v>0</v>
      </c>
      <c r="T20" s="360"/>
      <c r="U20" s="359"/>
      <c r="V20" s="361">
        <f t="shared" si="8"/>
        <v>0</v>
      </c>
      <c r="W20" s="359"/>
      <c r="X20" s="359"/>
      <c r="Y20" s="362" t="s">
        <v>498</v>
      </c>
      <c r="Z20" s="524"/>
      <c r="AA20" s="363" t="s">
        <v>499</v>
      </c>
      <c r="AB20" s="357"/>
      <c r="AC20" s="268">
        <f t="shared" si="9"/>
        <v>0</v>
      </c>
      <c r="AD20" s="268">
        <f t="shared" si="10"/>
        <v>0</v>
      </c>
      <c r="AE20" s="268">
        <f t="shared" si="11"/>
        <v>0</v>
      </c>
      <c r="AF20" s="269">
        <f t="shared" si="12"/>
        <v>0</v>
      </c>
      <c r="AG20" s="206"/>
      <c r="AH20" s="206"/>
      <c r="AI20" s="429">
        <f t="shared" si="40"/>
        <v>0</v>
      </c>
      <c r="AJ20" s="429">
        <f t="shared" si="41"/>
        <v>0</v>
      </c>
      <c r="AK20" s="206"/>
      <c r="AL20" s="206"/>
      <c r="AM20" s="206"/>
      <c r="AN20" s="208"/>
      <c r="AO20" s="208"/>
      <c r="AP20" s="208"/>
      <c r="AQ20" s="208"/>
      <c r="AR20" s="354" t="str">
        <f t="shared" si="15"/>
        <v/>
      </c>
      <c r="AS20" s="355" t="str">
        <f t="shared" si="16"/>
        <v/>
      </c>
      <c r="AT20" s="265" t="str">
        <f t="shared" si="17"/>
        <v/>
      </c>
      <c r="AU20" s="251" t="str">
        <f t="shared" si="18"/>
        <v/>
      </c>
      <c r="AV20" s="37">
        <f t="shared" si="19"/>
        <v>1</v>
      </c>
      <c r="AW20" s="37">
        <f>SUM($F$10:F20)</f>
        <v>0</v>
      </c>
      <c r="AX20" s="233" t="str">
        <f t="shared" si="20"/>
        <v/>
      </c>
      <c r="AY20" s="43" t="str">
        <f t="shared" si="21"/>
        <v/>
      </c>
      <c r="AZ20" s="234" t="str">
        <f t="shared" si="22"/>
        <v/>
      </c>
      <c r="BA20" s="296">
        <f>SUM($AU$10:AU20)</f>
        <v>0</v>
      </c>
      <c r="BB20" s="43" t="str">
        <f t="shared" si="23"/>
        <v/>
      </c>
      <c r="BC20" s="43" t="str">
        <f t="shared" si="24"/>
        <v/>
      </c>
      <c r="BD20" s="43" t="str">
        <f t="shared" si="25"/>
        <v/>
      </c>
      <c r="BE20" s="321" t="str">
        <f t="shared" si="34"/>
        <v/>
      </c>
      <c r="BF20" s="39" t="str">
        <f t="shared" si="26"/>
        <v/>
      </c>
      <c r="BG20" s="322" t="str">
        <f t="shared" si="27"/>
        <v/>
      </c>
      <c r="BH20" s="323" t="str">
        <f t="shared" si="35"/>
        <v/>
      </c>
      <c r="BI20" s="324" t="str">
        <f t="shared" si="36"/>
        <v/>
      </c>
      <c r="BJ20" s="43"/>
      <c r="BK20" s="43"/>
      <c r="BL20" s="300" t="str">
        <f t="shared" si="37"/>
        <v/>
      </c>
      <c r="BM20" s="37"/>
      <c r="BN20" s="37"/>
      <c r="BO20" s="37"/>
      <c r="BP20" s="37"/>
      <c r="BQ20" s="37"/>
      <c r="BR20" s="37"/>
      <c r="BS20" s="37"/>
      <c r="BT20" s="297">
        <f t="shared" si="28"/>
        <v>0</v>
      </c>
      <c r="BU20" s="298" t="str">
        <f t="shared" si="29"/>
        <v/>
      </c>
      <c r="BV20" s="299" t="str">
        <f t="shared" si="30"/>
        <v/>
      </c>
      <c r="BW20" s="246">
        <f t="shared" si="31"/>
        <v>0</v>
      </c>
      <c r="BX20" s="246"/>
      <c r="BY20" s="37"/>
      <c r="BZ20" s="37"/>
      <c r="CA20" s="37"/>
      <c r="CB20" s="37"/>
      <c r="CC20" s="43"/>
      <c r="CD20" s="43"/>
      <c r="CE20" s="43"/>
      <c r="CF20" s="43"/>
      <c r="CG20" s="43"/>
      <c r="CH20" s="43"/>
      <c r="CI20" s="318" t="str">
        <f t="shared" si="38"/>
        <v/>
      </c>
      <c r="CJ20" s="249"/>
      <c r="CK20" s="250"/>
      <c r="CL20" s="319" t="str">
        <f t="shared" si="32"/>
        <v/>
      </c>
      <c r="CM20" s="320" t="str">
        <f t="shared" si="33"/>
        <v/>
      </c>
      <c r="CN20" s="43"/>
      <c r="CO20" s="413" t="s">
        <v>579</v>
      </c>
      <c r="CP20" s="37"/>
      <c r="CQ20" s="43"/>
      <c r="CR20" s="37"/>
    </row>
    <row r="21" spans="2:98" s="236" customFormat="1" ht="27" customHeight="1">
      <c r="B21" s="369"/>
      <c r="C21" s="258"/>
      <c r="D21" s="330" t="str">
        <f t="shared" si="42"/>
        <v/>
      </c>
      <c r="E21" s="420"/>
      <c r="F21" s="364"/>
      <c r="G21" s="523"/>
      <c r="H21" s="365" t="s">
        <v>496</v>
      </c>
      <c r="I21" s="357"/>
      <c r="J21" s="358">
        <f t="shared" si="0"/>
        <v>0</v>
      </c>
      <c r="K21" s="358">
        <f t="shared" si="1"/>
        <v>0</v>
      </c>
      <c r="L21" s="358">
        <f t="shared" si="2"/>
        <v>0</v>
      </c>
      <c r="M21" s="359">
        <f t="shared" si="3"/>
        <v>0</v>
      </c>
      <c r="N21" s="359"/>
      <c r="O21" s="359"/>
      <c r="P21" s="687">
        <f t="shared" si="39"/>
        <v>0</v>
      </c>
      <c r="Q21" s="428">
        <f t="shared" si="43"/>
        <v>0</v>
      </c>
      <c r="R21" s="360">
        <f t="shared" si="6"/>
        <v>0</v>
      </c>
      <c r="S21" s="360">
        <f t="shared" si="7"/>
        <v>0</v>
      </c>
      <c r="T21" s="360"/>
      <c r="U21" s="359"/>
      <c r="V21" s="361">
        <f t="shared" si="8"/>
        <v>0</v>
      </c>
      <c r="W21" s="359"/>
      <c r="X21" s="359"/>
      <c r="Y21" s="362" t="s">
        <v>498</v>
      </c>
      <c r="Z21" s="524"/>
      <c r="AA21" s="363" t="s">
        <v>499</v>
      </c>
      <c r="AB21" s="357"/>
      <c r="AC21" s="268">
        <f t="shared" si="9"/>
        <v>0</v>
      </c>
      <c r="AD21" s="268">
        <f t="shared" si="10"/>
        <v>0</v>
      </c>
      <c r="AE21" s="268">
        <f t="shared" si="11"/>
        <v>0</v>
      </c>
      <c r="AF21" s="269">
        <f t="shared" si="12"/>
        <v>0</v>
      </c>
      <c r="AG21" s="206"/>
      <c r="AH21" s="206"/>
      <c r="AI21" s="429">
        <f t="shared" si="40"/>
        <v>0</v>
      </c>
      <c r="AJ21" s="429">
        <f t="shared" si="41"/>
        <v>0</v>
      </c>
      <c r="AK21" s="206"/>
      <c r="AL21" s="206"/>
      <c r="AM21" s="206"/>
      <c r="AN21" s="208"/>
      <c r="AO21" s="208"/>
      <c r="AP21" s="208"/>
      <c r="AQ21" s="208"/>
      <c r="AR21" s="354" t="str">
        <f t="shared" si="15"/>
        <v/>
      </c>
      <c r="AS21" s="355" t="str">
        <f t="shared" si="16"/>
        <v/>
      </c>
      <c r="AT21" s="265" t="str">
        <f t="shared" si="17"/>
        <v/>
      </c>
      <c r="AU21" s="251" t="str">
        <f t="shared" si="18"/>
        <v/>
      </c>
      <c r="AV21" s="37">
        <f t="shared" si="19"/>
        <v>1</v>
      </c>
      <c r="AW21" s="37">
        <f>SUM($F$10:F21)</f>
        <v>0</v>
      </c>
      <c r="AX21" s="233" t="str">
        <f t="shared" si="20"/>
        <v/>
      </c>
      <c r="AY21" s="43" t="str">
        <f t="shared" si="21"/>
        <v/>
      </c>
      <c r="AZ21" s="234" t="str">
        <f t="shared" si="22"/>
        <v/>
      </c>
      <c r="BA21" s="296">
        <f>SUM($AU$10:AU21)</f>
        <v>0</v>
      </c>
      <c r="BB21" s="43" t="str">
        <f t="shared" si="23"/>
        <v/>
      </c>
      <c r="BC21" s="43" t="str">
        <f t="shared" si="24"/>
        <v/>
      </c>
      <c r="BD21" s="43" t="str">
        <f t="shared" si="25"/>
        <v/>
      </c>
      <c r="BE21" s="321" t="str">
        <f t="shared" si="34"/>
        <v/>
      </c>
      <c r="BF21" s="39" t="str">
        <f t="shared" si="26"/>
        <v/>
      </c>
      <c r="BG21" s="322" t="str">
        <f t="shared" si="27"/>
        <v/>
      </c>
      <c r="BH21" s="323" t="str">
        <f t="shared" si="35"/>
        <v/>
      </c>
      <c r="BI21" s="324" t="str">
        <f t="shared" si="36"/>
        <v/>
      </c>
      <c r="BJ21" s="43"/>
      <c r="BK21" s="43"/>
      <c r="BL21" s="300" t="str">
        <f t="shared" si="37"/>
        <v/>
      </c>
      <c r="BM21" s="37"/>
      <c r="BN21" s="37"/>
      <c r="BO21" s="37"/>
      <c r="BP21" s="37"/>
      <c r="BQ21" s="37"/>
      <c r="BR21" s="37"/>
      <c r="BS21" s="37"/>
      <c r="BT21" s="297">
        <f t="shared" si="28"/>
        <v>0</v>
      </c>
      <c r="BU21" s="298" t="str">
        <f t="shared" si="29"/>
        <v/>
      </c>
      <c r="BV21" s="299" t="str">
        <f t="shared" si="30"/>
        <v/>
      </c>
      <c r="BW21" s="246">
        <f t="shared" si="31"/>
        <v>0</v>
      </c>
      <c r="BX21" s="246"/>
      <c r="BY21" s="37"/>
      <c r="BZ21" s="37"/>
      <c r="CA21" s="37"/>
      <c r="CB21" s="37"/>
      <c r="CC21" s="43"/>
      <c r="CD21" s="43"/>
      <c r="CE21" s="43"/>
      <c r="CF21" s="43"/>
      <c r="CG21" s="43"/>
      <c r="CH21" s="43"/>
      <c r="CI21" s="318" t="str">
        <f t="shared" si="38"/>
        <v/>
      </c>
      <c r="CJ21" s="249"/>
      <c r="CK21" s="250"/>
      <c r="CL21" s="319" t="str">
        <f t="shared" si="32"/>
        <v/>
      </c>
      <c r="CM21" s="320" t="str">
        <f t="shared" si="33"/>
        <v/>
      </c>
      <c r="CN21" s="43"/>
      <c r="CO21" s="413" t="s">
        <v>580</v>
      </c>
      <c r="CP21" s="37"/>
      <c r="CQ21" s="43"/>
      <c r="CR21" s="37"/>
    </row>
    <row r="22" spans="2:98" s="37" customFormat="1" ht="27" customHeight="1">
      <c r="B22" s="370"/>
      <c r="C22" s="258"/>
      <c r="D22" s="330" t="str">
        <f t="shared" si="42"/>
        <v/>
      </c>
      <c r="E22" s="420"/>
      <c r="F22" s="364"/>
      <c r="G22" s="523"/>
      <c r="H22" s="365" t="s">
        <v>496</v>
      </c>
      <c r="I22" s="357"/>
      <c r="J22" s="358">
        <f t="shared" si="0"/>
        <v>0</v>
      </c>
      <c r="K22" s="358">
        <f t="shared" si="1"/>
        <v>0</v>
      </c>
      <c r="L22" s="358">
        <f t="shared" si="2"/>
        <v>0</v>
      </c>
      <c r="M22" s="359">
        <f t="shared" si="3"/>
        <v>0</v>
      </c>
      <c r="N22" s="359"/>
      <c r="O22" s="359"/>
      <c r="P22" s="687">
        <f t="shared" si="39"/>
        <v>0</v>
      </c>
      <c r="Q22" s="428">
        <f t="shared" si="43"/>
        <v>0</v>
      </c>
      <c r="R22" s="360">
        <f t="shared" si="6"/>
        <v>0</v>
      </c>
      <c r="S22" s="360">
        <f t="shared" si="7"/>
        <v>0</v>
      </c>
      <c r="T22" s="360"/>
      <c r="U22" s="359"/>
      <c r="V22" s="361">
        <f t="shared" si="8"/>
        <v>0</v>
      </c>
      <c r="W22" s="359"/>
      <c r="X22" s="359"/>
      <c r="Y22" s="362" t="s">
        <v>498</v>
      </c>
      <c r="Z22" s="524"/>
      <c r="AA22" s="363" t="s">
        <v>499</v>
      </c>
      <c r="AB22" s="357"/>
      <c r="AC22" s="268">
        <f t="shared" si="9"/>
        <v>0</v>
      </c>
      <c r="AD22" s="268">
        <f t="shared" si="10"/>
        <v>0</v>
      </c>
      <c r="AE22" s="268">
        <f t="shared" si="11"/>
        <v>0</v>
      </c>
      <c r="AF22" s="269">
        <f t="shared" si="12"/>
        <v>0</v>
      </c>
      <c r="AG22" s="206"/>
      <c r="AH22" s="206"/>
      <c r="AI22" s="429">
        <f t="shared" si="40"/>
        <v>0</v>
      </c>
      <c r="AJ22" s="429">
        <f t="shared" si="41"/>
        <v>0</v>
      </c>
      <c r="AK22" s="206"/>
      <c r="AL22" s="206"/>
      <c r="AM22" s="206"/>
      <c r="AN22" s="208"/>
      <c r="AO22" s="208"/>
      <c r="AP22" s="208"/>
      <c r="AQ22" s="208"/>
      <c r="AR22" s="354" t="str">
        <f t="shared" si="15"/>
        <v/>
      </c>
      <c r="AS22" s="355" t="str">
        <f t="shared" si="16"/>
        <v/>
      </c>
      <c r="AT22" s="265" t="str">
        <f t="shared" si="17"/>
        <v/>
      </c>
      <c r="AU22" s="251" t="str">
        <f t="shared" si="18"/>
        <v/>
      </c>
      <c r="AV22" s="37">
        <f t="shared" si="19"/>
        <v>1</v>
      </c>
      <c r="AW22" s="37">
        <f>SUM($F$10:F22)</f>
        <v>0</v>
      </c>
      <c r="AX22" s="233" t="str">
        <f t="shared" si="20"/>
        <v/>
      </c>
      <c r="AY22" s="43" t="str">
        <f t="shared" si="21"/>
        <v/>
      </c>
      <c r="AZ22" s="234" t="str">
        <f t="shared" si="22"/>
        <v/>
      </c>
      <c r="BA22" s="296">
        <f>SUM($AU$10:AU22)</f>
        <v>0</v>
      </c>
      <c r="BB22" s="43" t="str">
        <f t="shared" si="23"/>
        <v/>
      </c>
      <c r="BC22" s="43" t="str">
        <f t="shared" si="24"/>
        <v/>
      </c>
      <c r="BD22" s="43" t="str">
        <f t="shared" si="25"/>
        <v/>
      </c>
      <c r="BE22" s="321" t="str">
        <f t="shared" si="34"/>
        <v/>
      </c>
      <c r="BF22" s="39" t="str">
        <f t="shared" si="26"/>
        <v/>
      </c>
      <c r="BG22" s="322" t="str">
        <f t="shared" si="27"/>
        <v/>
      </c>
      <c r="BH22" s="323" t="str">
        <f t="shared" si="35"/>
        <v/>
      </c>
      <c r="BI22" s="324" t="str">
        <f t="shared" si="36"/>
        <v/>
      </c>
      <c r="BJ22" s="43"/>
      <c r="BK22" s="43"/>
      <c r="BL22" s="300" t="str">
        <f t="shared" si="37"/>
        <v/>
      </c>
      <c r="BT22" s="297">
        <f t="shared" si="28"/>
        <v>0</v>
      </c>
      <c r="BU22" s="298" t="str">
        <f t="shared" si="29"/>
        <v/>
      </c>
      <c r="BV22" s="299" t="str">
        <f t="shared" si="30"/>
        <v/>
      </c>
      <c r="BW22" s="246">
        <f t="shared" si="31"/>
        <v>0</v>
      </c>
      <c r="BX22" s="246"/>
      <c r="CC22" s="43"/>
      <c r="CD22" s="43"/>
      <c r="CE22" s="43"/>
      <c r="CF22" s="43"/>
      <c r="CG22" s="43"/>
      <c r="CH22" s="43"/>
      <c r="CI22" s="318" t="str">
        <f t="shared" si="38"/>
        <v/>
      </c>
      <c r="CJ22" s="249"/>
      <c r="CK22" s="250"/>
      <c r="CL22" s="319" t="str">
        <f t="shared" si="32"/>
        <v/>
      </c>
      <c r="CM22" s="320" t="str">
        <f t="shared" si="33"/>
        <v/>
      </c>
      <c r="CN22" s="43"/>
      <c r="CO22" s="431" t="s">
        <v>628</v>
      </c>
      <c r="CQ22" s="43"/>
      <c r="CS22" s="236"/>
      <c r="CT22" s="236"/>
    </row>
    <row r="23" spans="2:98" s="37" customFormat="1" ht="27" customHeight="1">
      <c r="B23" s="370"/>
      <c r="C23" s="258"/>
      <c r="D23" s="330" t="str">
        <f t="shared" si="42"/>
        <v/>
      </c>
      <c r="E23" s="420"/>
      <c r="F23" s="364"/>
      <c r="G23" s="523"/>
      <c r="H23" s="365" t="s">
        <v>496</v>
      </c>
      <c r="I23" s="357"/>
      <c r="J23" s="358">
        <f t="shared" si="0"/>
        <v>0</v>
      </c>
      <c r="K23" s="358">
        <f t="shared" si="1"/>
        <v>0</v>
      </c>
      <c r="L23" s="358">
        <f t="shared" si="2"/>
        <v>0</v>
      </c>
      <c r="M23" s="359">
        <f t="shared" si="3"/>
        <v>0</v>
      </c>
      <c r="N23" s="359"/>
      <c r="O23" s="359"/>
      <c r="P23" s="687">
        <f t="shared" si="39"/>
        <v>0</v>
      </c>
      <c r="Q23" s="428">
        <f t="shared" si="43"/>
        <v>0</v>
      </c>
      <c r="R23" s="360">
        <f t="shared" si="6"/>
        <v>0</v>
      </c>
      <c r="S23" s="360">
        <f t="shared" si="7"/>
        <v>0</v>
      </c>
      <c r="T23" s="360"/>
      <c r="U23" s="359"/>
      <c r="V23" s="361">
        <f t="shared" si="8"/>
        <v>0</v>
      </c>
      <c r="W23" s="359"/>
      <c r="X23" s="359"/>
      <c r="Y23" s="362" t="s">
        <v>498</v>
      </c>
      <c r="Z23" s="524"/>
      <c r="AA23" s="363" t="s">
        <v>499</v>
      </c>
      <c r="AB23" s="357"/>
      <c r="AC23" s="268">
        <f t="shared" si="9"/>
        <v>0</v>
      </c>
      <c r="AD23" s="268">
        <f t="shared" si="10"/>
        <v>0</v>
      </c>
      <c r="AE23" s="268">
        <f t="shared" si="11"/>
        <v>0</v>
      </c>
      <c r="AF23" s="269">
        <f t="shared" si="12"/>
        <v>0</v>
      </c>
      <c r="AG23" s="206"/>
      <c r="AH23" s="206"/>
      <c r="AI23" s="429">
        <f t="shared" si="40"/>
        <v>0</v>
      </c>
      <c r="AJ23" s="429">
        <f t="shared" si="41"/>
        <v>0</v>
      </c>
      <c r="AK23" s="206"/>
      <c r="AL23" s="206"/>
      <c r="AM23" s="206"/>
      <c r="AN23" s="208"/>
      <c r="AO23" s="208"/>
      <c r="AP23" s="208"/>
      <c r="AQ23" s="208"/>
      <c r="AR23" s="354" t="str">
        <f t="shared" si="15"/>
        <v/>
      </c>
      <c r="AS23" s="355" t="str">
        <f t="shared" si="16"/>
        <v/>
      </c>
      <c r="AT23" s="265" t="str">
        <f t="shared" si="17"/>
        <v/>
      </c>
      <c r="AU23" s="251" t="str">
        <f t="shared" si="18"/>
        <v/>
      </c>
      <c r="AV23" s="37">
        <f t="shared" si="19"/>
        <v>1</v>
      </c>
      <c r="AW23" s="37">
        <f>SUM($F$10:F23)</f>
        <v>0</v>
      </c>
      <c r="AX23" s="233" t="str">
        <f t="shared" si="20"/>
        <v/>
      </c>
      <c r="AY23" s="43" t="str">
        <f t="shared" si="21"/>
        <v/>
      </c>
      <c r="AZ23" s="234" t="str">
        <f t="shared" si="22"/>
        <v/>
      </c>
      <c r="BA23" s="296">
        <f>SUM($AU$10:AU23)</f>
        <v>0</v>
      </c>
      <c r="BB23" s="43" t="str">
        <f t="shared" si="23"/>
        <v/>
      </c>
      <c r="BC23" s="43" t="str">
        <f t="shared" si="24"/>
        <v/>
      </c>
      <c r="BD23" s="43" t="str">
        <f t="shared" si="25"/>
        <v/>
      </c>
      <c r="BE23" s="321" t="str">
        <f t="shared" si="34"/>
        <v/>
      </c>
      <c r="BF23" s="39" t="str">
        <f t="shared" si="26"/>
        <v/>
      </c>
      <c r="BG23" s="322" t="str">
        <f t="shared" si="27"/>
        <v/>
      </c>
      <c r="BH23" s="323" t="str">
        <f t="shared" si="35"/>
        <v/>
      </c>
      <c r="BI23" s="324" t="str">
        <f t="shared" si="36"/>
        <v/>
      </c>
      <c r="BJ23" s="43"/>
      <c r="BK23" s="43"/>
      <c r="BL23" s="300" t="str">
        <f t="shared" si="37"/>
        <v/>
      </c>
      <c r="BT23" s="297">
        <f t="shared" si="28"/>
        <v>0</v>
      </c>
      <c r="BU23" s="298" t="str">
        <f t="shared" si="29"/>
        <v/>
      </c>
      <c r="BV23" s="299" t="str">
        <f t="shared" si="30"/>
        <v/>
      </c>
      <c r="BW23" s="246">
        <f t="shared" si="31"/>
        <v>0</v>
      </c>
      <c r="BX23" s="246"/>
      <c r="CC23" s="43"/>
      <c r="CD23" s="43"/>
      <c r="CE23" s="43"/>
      <c r="CF23" s="43"/>
      <c r="CG23" s="43"/>
      <c r="CH23" s="43"/>
      <c r="CI23" s="318" t="str">
        <f t="shared" si="38"/>
        <v/>
      </c>
      <c r="CJ23" s="249"/>
      <c r="CK23" s="250"/>
      <c r="CL23" s="319" t="str">
        <f t="shared" si="32"/>
        <v/>
      </c>
      <c r="CM23" s="320" t="str">
        <f t="shared" si="33"/>
        <v/>
      </c>
      <c r="CN23" s="43"/>
      <c r="CO23" s="43"/>
      <c r="CQ23" s="43"/>
      <c r="CS23" s="236"/>
      <c r="CT23" s="236"/>
    </row>
    <row r="24" spans="2:98" s="37" customFormat="1" ht="27" customHeight="1">
      <c r="B24" s="370"/>
      <c r="C24" s="258"/>
      <c r="D24" s="330" t="str">
        <f t="shared" si="42"/>
        <v/>
      </c>
      <c r="E24" s="421"/>
      <c r="F24" s="364"/>
      <c r="G24" s="523"/>
      <c r="H24" s="365" t="s">
        <v>496</v>
      </c>
      <c r="I24" s="357"/>
      <c r="J24" s="358">
        <f t="shared" si="0"/>
        <v>0</v>
      </c>
      <c r="K24" s="358">
        <f t="shared" si="1"/>
        <v>0</v>
      </c>
      <c r="L24" s="358">
        <f t="shared" si="2"/>
        <v>0</v>
      </c>
      <c r="M24" s="359">
        <f t="shared" si="3"/>
        <v>0</v>
      </c>
      <c r="N24" s="359"/>
      <c r="O24" s="359"/>
      <c r="P24" s="687">
        <f t="shared" si="39"/>
        <v>0</v>
      </c>
      <c r="Q24" s="428">
        <f t="shared" si="43"/>
        <v>0</v>
      </c>
      <c r="R24" s="360">
        <f t="shared" si="6"/>
        <v>0</v>
      </c>
      <c r="S24" s="360">
        <f t="shared" si="7"/>
        <v>0</v>
      </c>
      <c r="T24" s="360"/>
      <c r="U24" s="359"/>
      <c r="V24" s="361">
        <f t="shared" si="8"/>
        <v>0</v>
      </c>
      <c r="W24" s="359"/>
      <c r="X24" s="359"/>
      <c r="Y24" s="362" t="s">
        <v>498</v>
      </c>
      <c r="Z24" s="524"/>
      <c r="AA24" s="363" t="s">
        <v>499</v>
      </c>
      <c r="AB24" s="357"/>
      <c r="AC24" s="268">
        <f t="shared" si="9"/>
        <v>0</v>
      </c>
      <c r="AD24" s="268">
        <f t="shared" si="10"/>
        <v>0</v>
      </c>
      <c r="AE24" s="268">
        <f t="shared" si="11"/>
        <v>0</v>
      </c>
      <c r="AF24" s="269">
        <f t="shared" si="12"/>
        <v>0</v>
      </c>
      <c r="AG24" s="206"/>
      <c r="AH24" s="206"/>
      <c r="AI24" s="429">
        <f t="shared" si="40"/>
        <v>0</v>
      </c>
      <c r="AJ24" s="429">
        <f t="shared" si="41"/>
        <v>0</v>
      </c>
      <c r="AK24" s="206"/>
      <c r="AL24" s="206"/>
      <c r="AM24" s="206"/>
      <c r="AN24" s="208"/>
      <c r="AO24" s="208"/>
      <c r="AP24" s="208"/>
      <c r="AQ24" s="208"/>
      <c r="AR24" s="354" t="str">
        <f t="shared" si="15"/>
        <v/>
      </c>
      <c r="AS24" s="355" t="str">
        <f t="shared" si="16"/>
        <v/>
      </c>
      <c r="AT24" s="265" t="str">
        <f t="shared" si="17"/>
        <v/>
      </c>
      <c r="AU24" s="251" t="str">
        <f t="shared" si="18"/>
        <v/>
      </c>
      <c r="AV24" s="37">
        <f t="shared" si="19"/>
        <v>1</v>
      </c>
      <c r="AW24" s="37">
        <f>SUM($F$10:F24)</f>
        <v>0</v>
      </c>
      <c r="AX24" s="233" t="str">
        <f t="shared" si="20"/>
        <v/>
      </c>
      <c r="AY24" s="43" t="str">
        <f t="shared" si="21"/>
        <v/>
      </c>
      <c r="AZ24" s="234" t="str">
        <f t="shared" si="22"/>
        <v/>
      </c>
      <c r="BA24" s="296">
        <f>SUM($AU$10:AU24)</f>
        <v>0</v>
      </c>
      <c r="BB24" s="43" t="str">
        <f t="shared" si="23"/>
        <v/>
      </c>
      <c r="BC24" s="43" t="str">
        <f t="shared" si="24"/>
        <v/>
      </c>
      <c r="BD24" s="43" t="str">
        <f t="shared" si="25"/>
        <v/>
      </c>
      <c r="BE24" s="321" t="str">
        <f t="shared" si="34"/>
        <v/>
      </c>
      <c r="BF24" s="39" t="str">
        <f t="shared" si="26"/>
        <v/>
      </c>
      <c r="BG24" s="322" t="str">
        <f t="shared" si="27"/>
        <v/>
      </c>
      <c r="BH24" s="323" t="str">
        <f t="shared" si="35"/>
        <v/>
      </c>
      <c r="BI24" s="324" t="str">
        <f t="shared" si="36"/>
        <v/>
      </c>
      <c r="BJ24" s="43"/>
      <c r="BK24" s="43"/>
      <c r="BL24" s="300" t="str">
        <f t="shared" si="37"/>
        <v/>
      </c>
      <c r="BT24" s="297">
        <f t="shared" si="28"/>
        <v>0</v>
      </c>
      <c r="BU24" s="298" t="str">
        <f t="shared" si="29"/>
        <v/>
      </c>
      <c r="BV24" s="299" t="str">
        <f t="shared" si="30"/>
        <v/>
      </c>
      <c r="BW24" s="246">
        <f t="shared" si="31"/>
        <v>0</v>
      </c>
      <c r="BX24" s="246"/>
      <c r="CC24" s="43"/>
      <c r="CD24" s="43"/>
      <c r="CE24" s="43"/>
      <c r="CF24" s="43"/>
      <c r="CG24" s="43"/>
      <c r="CH24" s="43"/>
      <c r="CI24" s="318" t="str">
        <f t="shared" si="38"/>
        <v/>
      </c>
      <c r="CJ24" s="249"/>
      <c r="CK24" s="250"/>
      <c r="CL24" s="319" t="str">
        <f t="shared" si="32"/>
        <v/>
      </c>
      <c r="CM24" s="320" t="str">
        <f t="shared" si="33"/>
        <v/>
      </c>
      <c r="CN24" s="43"/>
      <c r="CO24" s="43"/>
      <c r="CQ24" s="43"/>
      <c r="CS24" s="236"/>
      <c r="CT24" s="236"/>
    </row>
    <row r="25" spans="2:98" s="37" customFormat="1" ht="27" customHeight="1">
      <c r="B25" s="370"/>
      <c r="C25" s="258"/>
      <c r="D25" s="330" t="str">
        <f t="shared" si="42"/>
        <v/>
      </c>
      <c r="E25" s="421"/>
      <c r="F25" s="364"/>
      <c r="G25" s="523"/>
      <c r="H25" s="365" t="s">
        <v>496</v>
      </c>
      <c r="I25" s="357"/>
      <c r="J25" s="358">
        <f t="shared" si="0"/>
        <v>0</v>
      </c>
      <c r="K25" s="358">
        <f t="shared" si="1"/>
        <v>0</v>
      </c>
      <c r="L25" s="358">
        <f t="shared" si="2"/>
        <v>0</v>
      </c>
      <c r="M25" s="359">
        <f t="shared" si="3"/>
        <v>0</v>
      </c>
      <c r="N25" s="359"/>
      <c r="O25" s="359"/>
      <c r="P25" s="687">
        <f t="shared" si="39"/>
        <v>0</v>
      </c>
      <c r="Q25" s="428">
        <f t="shared" si="43"/>
        <v>0</v>
      </c>
      <c r="R25" s="360">
        <f t="shared" si="6"/>
        <v>0</v>
      </c>
      <c r="S25" s="360">
        <f t="shared" si="7"/>
        <v>0</v>
      </c>
      <c r="T25" s="360"/>
      <c r="U25" s="359"/>
      <c r="V25" s="361">
        <f t="shared" si="8"/>
        <v>0</v>
      </c>
      <c r="W25" s="359"/>
      <c r="X25" s="359"/>
      <c r="Y25" s="362" t="s">
        <v>498</v>
      </c>
      <c r="Z25" s="524"/>
      <c r="AA25" s="363" t="s">
        <v>499</v>
      </c>
      <c r="AB25" s="357"/>
      <c r="AC25" s="268">
        <f t="shared" si="9"/>
        <v>0</v>
      </c>
      <c r="AD25" s="268">
        <f t="shared" si="10"/>
        <v>0</v>
      </c>
      <c r="AE25" s="268">
        <f t="shared" si="11"/>
        <v>0</v>
      </c>
      <c r="AF25" s="269">
        <f t="shared" si="12"/>
        <v>0</v>
      </c>
      <c r="AG25" s="206"/>
      <c r="AH25" s="206"/>
      <c r="AI25" s="429">
        <f t="shared" si="40"/>
        <v>0</v>
      </c>
      <c r="AJ25" s="429">
        <f t="shared" si="41"/>
        <v>0</v>
      </c>
      <c r="AK25" s="206"/>
      <c r="AL25" s="206"/>
      <c r="AM25" s="206"/>
      <c r="AN25" s="208"/>
      <c r="AO25" s="208"/>
      <c r="AP25" s="208"/>
      <c r="AQ25" s="208"/>
      <c r="AR25" s="354" t="str">
        <f t="shared" si="15"/>
        <v/>
      </c>
      <c r="AS25" s="355" t="str">
        <f t="shared" si="16"/>
        <v/>
      </c>
      <c r="AT25" s="265" t="str">
        <f t="shared" si="17"/>
        <v/>
      </c>
      <c r="AU25" s="251" t="str">
        <f t="shared" si="18"/>
        <v/>
      </c>
      <c r="AV25" s="37">
        <f t="shared" si="19"/>
        <v>1</v>
      </c>
      <c r="AW25" s="37">
        <f>SUM($F$10:F25)</f>
        <v>0</v>
      </c>
      <c r="AX25" s="233" t="str">
        <f t="shared" si="20"/>
        <v/>
      </c>
      <c r="AY25" s="43" t="str">
        <f t="shared" si="21"/>
        <v/>
      </c>
      <c r="AZ25" s="234" t="str">
        <f t="shared" si="22"/>
        <v/>
      </c>
      <c r="BA25" s="296">
        <f>SUM($AU$10:AU25)</f>
        <v>0</v>
      </c>
      <c r="BB25" s="43" t="str">
        <f t="shared" si="23"/>
        <v/>
      </c>
      <c r="BC25" s="43" t="str">
        <f t="shared" si="24"/>
        <v/>
      </c>
      <c r="BD25" s="43" t="str">
        <f t="shared" si="25"/>
        <v/>
      </c>
      <c r="BE25" s="321" t="str">
        <f t="shared" si="34"/>
        <v/>
      </c>
      <c r="BF25" s="39" t="str">
        <f t="shared" si="26"/>
        <v/>
      </c>
      <c r="BG25" s="322" t="str">
        <f t="shared" si="27"/>
        <v/>
      </c>
      <c r="BH25" s="323" t="str">
        <f t="shared" si="35"/>
        <v/>
      </c>
      <c r="BI25" s="324" t="str">
        <f t="shared" si="36"/>
        <v/>
      </c>
      <c r="BJ25" s="43"/>
      <c r="BK25" s="43"/>
      <c r="BL25" s="300" t="str">
        <f t="shared" si="37"/>
        <v/>
      </c>
      <c r="BT25" s="297">
        <f t="shared" si="28"/>
        <v>0</v>
      </c>
      <c r="BU25" s="298" t="str">
        <f t="shared" si="29"/>
        <v/>
      </c>
      <c r="BV25" s="299" t="str">
        <f t="shared" si="30"/>
        <v/>
      </c>
      <c r="BW25" s="246">
        <f t="shared" si="31"/>
        <v>0</v>
      </c>
      <c r="BX25" s="246"/>
      <c r="CC25" s="43"/>
      <c r="CD25" s="43"/>
      <c r="CE25" s="43"/>
      <c r="CF25" s="43"/>
      <c r="CG25" s="43"/>
      <c r="CH25" s="43"/>
      <c r="CI25" s="318" t="str">
        <f t="shared" si="38"/>
        <v/>
      </c>
      <c r="CJ25" s="249"/>
      <c r="CK25" s="250"/>
      <c r="CL25" s="319" t="str">
        <f t="shared" si="32"/>
        <v/>
      </c>
      <c r="CM25" s="320" t="str">
        <f t="shared" si="33"/>
        <v/>
      </c>
      <c r="CN25" s="43"/>
      <c r="CO25" s="43"/>
      <c r="CQ25" s="43"/>
      <c r="CS25" s="236"/>
      <c r="CT25" s="236"/>
    </row>
    <row r="26" spans="2:98" s="37" customFormat="1" ht="27" customHeight="1">
      <c r="B26" s="370"/>
      <c r="C26" s="258"/>
      <c r="D26" s="330" t="str">
        <f t="shared" si="42"/>
        <v/>
      </c>
      <c r="E26" s="421"/>
      <c r="F26" s="364"/>
      <c r="G26" s="523"/>
      <c r="H26" s="365" t="s">
        <v>496</v>
      </c>
      <c r="I26" s="357"/>
      <c r="J26" s="358">
        <f t="shared" si="0"/>
        <v>0</v>
      </c>
      <c r="K26" s="358">
        <f t="shared" si="1"/>
        <v>0</v>
      </c>
      <c r="L26" s="358">
        <f t="shared" si="2"/>
        <v>0</v>
      </c>
      <c r="M26" s="359">
        <f t="shared" si="3"/>
        <v>0</v>
      </c>
      <c r="N26" s="359"/>
      <c r="O26" s="359"/>
      <c r="P26" s="687">
        <f t="shared" si="39"/>
        <v>0</v>
      </c>
      <c r="Q26" s="428">
        <f t="shared" si="43"/>
        <v>0</v>
      </c>
      <c r="R26" s="360">
        <f t="shared" si="6"/>
        <v>0</v>
      </c>
      <c r="S26" s="360">
        <f t="shared" si="7"/>
        <v>0</v>
      </c>
      <c r="T26" s="360"/>
      <c r="U26" s="359"/>
      <c r="V26" s="361">
        <f t="shared" si="8"/>
        <v>0</v>
      </c>
      <c r="W26" s="359"/>
      <c r="X26" s="359"/>
      <c r="Y26" s="362" t="s">
        <v>498</v>
      </c>
      <c r="Z26" s="524"/>
      <c r="AA26" s="363" t="s">
        <v>499</v>
      </c>
      <c r="AB26" s="357"/>
      <c r="AC26" s="268">
        <f t="shared" si="9"/>
        <v>0</v>
      </c>
      <c r="AD26" s="268">
        <f t="shared" si="10"/>
        <v>0</v>
      </c>
      <c r="AE26" s="268">
        <f t="shared" si="11"/>
        <v>0</v>
      </c>
      <c r="AF26" s="269">
        <f t="shared" si="12"/>
        <v>0</v>
      </c>
      <c r="AG26" s="206"/>
      <c r="AH26" s="206"/>
      <c r="AI26" s="429">
        <f t="shared" si="40"/>
        <v>0</v>
      </c>
      <c r="AJ26" s="429">
        <f t="shared" si="41"/>
        <v>0</v>
      </c>
      <c r="AK26" s="206"/>
      <c r="AL26" s="206"/>
      <c r="AM26" s="206"/>
      <c r="AN26" s="208"/>
      <c r="AO26" s="208"/>
      <c r="AP26" s="208"/>
      <c r="AQ26" s="208"/>
      <c r="AR26" s="354" t="str">
        <f t="shared" si="15"/>
        <v/>
      </c>
      <c r="AS26" s="355" t="str">
        <f t="shared" si="16"/>
        <v/>
      </c>
      <c r="AT26" s="265" t="str">
        <f t="shared" si="17"/>
        <v/>
      </c>
      <c r="AU26" s="251" t="str">
        <f t="shared" si="18"/>
        <v/>
      </c>
      <c r="AV26" s="37">
        <f t="shared" si="19"/>
        <v>1</v>
      </c>
      <c r="AW26" s="37">
        <f>SUM($F$10:F26)</f>
        <v>0</v>
      </c>
      <c r="AX26" s="233" t="str">
        <f t="shared" si="20"/>
        <v/>
      </c>
      <c r="AY26" s="43" t="str">
        <f t="shared" si="21"/>
        <v/>
      </c>
      <c r="AZ26" s="234" t="str">
        <f t="shared" si="22"/>
        <v/>
      </c>
      <c r="BA26" s="296">
        <f>SUM($AU$10:AU26)</f>
        <v>0</v>
      </c>
      <c r="BB26" s="43" t="str">
        <f t="shared" si="23"/>
        <v/>
      </c>
      <c r="BC26" s="43" t="str">
        <f t="shared" si="24"/>
        <v/>
      </c>
      <c r="BD26" s="43" t="str">
        <f t="shared" si="25"/>
        <v/>
      </c>
      <c r="BE26" s="321" t="str">
        <f t="shared" si="34"/>
        <v/>
      </c>
      <c r="BF26" s="39" t="str">
        <f t="shared" si="26"/>
        <v/>
      </c>
      <c r="BG26" s="322" t="str">
        <f t="shared" si="27"/>
        <v/>
      </c>
      <c r="BH26" s="323" t="str">
        <f t="shared" si="35"/>
        <v/>
      </c>
      <c r="BI26" s="324" t="str">
        <f t="shared" si="36"/>
        <v/>
      </c>
      <c r="BJ26" s="43"/>
      <c r="BK26" s="43"/>
      <c r="BL26" s="300" t="str">
        <f t="shared" si="37"/>
        <v/>
      </c>
      <c r="BT26" s="297">
        <f t="shared" si="28"/>
        <v>0</v>
      </c>
      <c r="BU26" s="298" t="str">
        <f t="shared" si="29"/>
        <v/>
      </c>
      <c r="BV26" s="299" t="str">
        <f t="shared" si="30"/>
        <v/>
      </c>
      <c r="BW26" s="246">
        <f t="shared" si="31"/>
        <v>0</v>
      </c>
      <c r="BX26" s="246"/>
      <c r="CC26" s="43"/>
      <c r="CD26" s="43"/>
      <c r="CE26" s="43"/>
      <c r="CF26" s="43"/>
      <c r="CG26" s="43"/>
      <c r="CH26" s="43"/>
      <c r="CI26" s="318" t="str">
        <f t="shared" si="38"/>
        <v/>
      </c>
      <c r="CJ26" s="249"/>
      <c r="CK26" s="250"/>
      <c r="CL26" s="319" t="str">
        <f t="shared" si="32"/>
        <v/>
      </c>
      <c r="CM26" s="320" t="str">
        <f t="shared" si="33"/>
        <v/>
      </c>
      <c r="CN26" s="43"/>
      <c r="CO26" s="43"/>
      <c r="CQ26" s="43"/>
      <c r="CS26" s="236"/>
      <c r="CT26" s="236"/>
    </row>
    <row r="27" spans="2:98" s="37" customFormat="1" ht="27" customHeight="1">
      <c r="B27" s="370"/>
      <c r="C27" s="258"/>
      <c r="D27" s="330" t="str">
        <f t="shared" si="42"/>
        <v/>
      </c>
      <c r="E27" s="421"/>
      <c r="F27" s="364"/>
      <c r="G27" s="523"/>
      <c r="H27" s="365" t="s">
        <v>496</v>
      </c>
      <c r="I27" s="357"/>
      <c r="J27" s="358">
        <f t="shared" si="0"/>
        <v>0</v>
      </c>
      <c r="K27" s="358">
        <f t="shared" si="1"/>
        <v>0</v>
      </c>
      <c r="L27" s="358">
        <f t="shared" si="2"/>
        <v>0</v>
      </c>
      <c r="M27" s="359">
        <f t="shared" si="3"/>
        <v>0</v>
      </c>
      <c r="N27" s="359"/>
      <c r="O27" s="359"/>
      <c r="P27" s="687">
        <f t="shared" si="39"/>
        <v>0</v>
      </c>
      <c r="Q27" s="428">
        <f t="shared" si="43"/>
        <v>0</v>
      </c>
      <c r="R27" s="360">
        <f t="shared" si="6"/>
        <v>0</v>
      </c>
      <c r="S27" s="360">
        <f t="shared" si="7"/>
        <v>0</v>
      </c>
      <c r="T27" s="360"/>
      <c r="U27" s="359"/>
      <c r="V27" s="361">
        <f t="shared" si="8"/>
        <v>0</v>
      </c>
      <c r="W27" s="359"/>
      <c r="X27" s="359"/>
      <c r="Y27" s="362" t="s">
        <v>498</v>
      </c>
      <c r="Z27" s="524"/>
      <c r="AA27" s="363" t="s">
        <v>499</v>
      </c>
      <c r="AB27" s="357"/>
      <c r="AC27" s="268">
        <f t="shared" si="9"/>
        <v>0</v>
      </c>
      <c r="AD27" s="268">
        <f t="shared" si="10"/>
        <v>0</v>
      </c>
      <c r="AE27" s="268">
        <f t="shared" si="11"/>
        <v>0</v>
      </c>
      <c r="AF27" s="269">
        <f t="shared" si="12"/>
        <v>0</v>
      </c>
      <c r="AG27" s="206"/>
      <c r="AH27" s="206"/>
      <c r="AI27" s="429">
        <f t="shared" si="40"/>
        <v>0</v>
      </c>
      <c r="AJ27" s="429">
        <f t="shared" si="41"/>
        <v>0</v>
      </c>
      <c r="AK27" s="206"/>
      <c r="AL27" s="206"/>
      <c r="AM27" s="206"/>
      <c r="AN27" s="208"/>
      <c r="AO27" s="208"/>
      <c r="AP27" s="208"/>
      <c r="AQ27" s="208"/>
      <c r="AR27" s="354" t="str">
        <f t="shared" si="15"/>
        <v/>
      </c>
      <c r="AS27" s="355" t="str">
        <f t="shared" si="16"/>
        <v/>
      </c>
      <c r="AT27" s="265" t="str">
        <f t="shared" si="17"/>
        <v/>
      </c>
      <c r="AU27" s="251" t="str">
        <f t="shared" si="18"/>
        <v/>
      </c>
      <c r="AV27" s="37">
        <f t="shared" si="19"/>
        <v>1</v>
      </c>
      <c r="AW27" s="37">
        <f>SUM($F$10:F27)</f>
        <v>0</v>
      </c>
      <c r="AX27" s="233" t="str">
        <f t="shared" si="20"/>
        <v/>
      </c>
      <c r="AY27" s="43" t="str">
        <f t="shared" si="21"/>
        <v/>
      </c>
      <c r="AZ27" s="234" t="str">
        <f t="shared" si="22"/>
        <v/>
      </c>
      <c r="BA27" s="296">
        <f>SUM($AU$10:AU27)</f>
        <v>0</v>
      </c>
      <c r="BB27" s="43" t="str">
        <f t="shared" si="23"/>
        <v/>
      </c>
      <c r="BC27" s="43" t="str">
        <f t="shared" si="24"/>
        <v/>
      </c>
      <c r="BD27" s="43" t="str">
        <f t="shared" si="25"/>
        <v/>
      </c>
      <c r="BE27" s="321" t="str">
        <f t="shared" si="34"/>
        <v/>
      </c>
      <c r="BF27" s="39" t="str">
        <f t="shared" si="26"/>
        <v/>
      </c>
      <c r="BG27" s="322" t="str">
        <f t="shared" si="27"/>
        <v/>
      </c>
      <c r="BH27" s="323" t="str">
        <f t="shared" si="35"/>
        <v/>
      </c>
      <c r="BI27" s="324" t="str">
        <f t="shared" si="36"/>
        <v/>
      </c>
      <c r="BJ27" s="43"/>
      <c r="BK27" s="43"/>
      <c r="BL27" s="300" t="str">
        <f t="shared" si="37"/>
        <v/>
      </c>
      <c r="BT27" s="297">
        <f t="shared" si="28"/>
        <v>0</v>
      </c>
      <c r="BU27" s="298" t="str">
        <f t="shared" si="29"/>
        <v/>
      </c>
      <c r="BV27" s="299" t="str">
        <f t="shared" si="30"/>
        <v/>
      </c>
      <c r="BW27" s="246">
        <f t="shared" si="31"/>
        <v>0</v>
      </c>
      <c r="BX27" s="246"/>
      <c r="CC27" s="43"/>
      <c r="CD27" s="43"/>
      <c r="CE27" s="43"/>
      <c r="CF27" s="43"/>
      <c r="CG27" s="43"/>
      <c r="CH27" s="43"/>
      <c r="CI27" s="318" t="str">
        <f t="shared" si="38"/>
        <v/>
      </c>
      <c r="CJ27" s="249"/>
      <c r="CK27" s="250"/>
      <c r="CL27" s="319" t="str">
        <f t="shared" si="32"/>
        <v/>
      </c>
      <c r="CM27" s="320" t="str">
        <f t="shared" si="33"/>
        <v/>
      </c>
      <c r="CN27" s="43"/>
      <c r="CO27" s="43"/>
      <c r="CQ27" s="43"/>
      <c r="CS27" s="236"/>
      <c r="CT27" s="236"/>
    </row>
    <row r="28" spans="2:98" s="37" customFormat="1" ht="27" customHeight="1">
      <c r="B28" s="370"/>
      <c r="C28" s="258"/>
      <c r="D28" s="330" t="str">
        <f t="shared" si="42"/>
        <v/>
      </c>
      <c r="E28" s="421"/>
      <c r="F28" s="364"/>
      <c r="G28" s="523"/>
      <c r="H28" s="365" t="s">
        <v>496</v>
      </c>
      <c r="I28" s="357"/>
      <c r="J28" s="358">
        <f t="shared" si="0"/>
        <v>0</v>
      </c>
      <c r="K28" s="358">
        <f t="shared" si="1"/>
        <v>0</v>
      </c>
      <c r="L28" s="358">
        <f t="shared" si="2"/>
        <v>0</v>
      </c>
      <c r="M28" s="359">
        <f t="shared" si="3"/>
        <v>0</v>
      </c>
      <c r="N28" s="359"/>
      <c r="O28" s="359"/>
      <c r="P28" s="687">
        <f t="shared" si="39"/>
        <v>0</v>
      </c>
      <c r="Q28" s="428">
        <f t="shared" si="43"/>
        <v>0</v>
      </c>
      <c r="R28" s="360">
        <f t="shared" si="6"/>
        <v>0</v>
      </c>
      <c r="S28" s="360">
        <f t="shared" si="7"/>
        <v>0</v>
      </c>
      <c r="T28" s="360"/>
      <c r="U28" s="359"/>
      <c r="V28" s="361">
        <f t="shared" si="8"/>
        <v>0</v>
      </c>
      <c r="W28" s="359"/>
      <c r="X28" s="359"/>
      <c r="Y28" s="362" t="s">
        <v>498</v>
      </c>
      <c r="Z28" s="524"/>
      <c r="AA28" s="363" t="s">
        <v>499</v>
      </c>
      <c r="AB28" s="357"/>
      <c r="AC28" s="268">
        <f t="shared" si="9"/>
        <v>0</v>
      </c>
      <c r="AD28" s="268">
        <f t="shared" si="10"/>
        <v>0</v>
      </c>
      <c r="AE28" s="268">
        <f t="shared" si="11"/>
        <v>0</v>
      </c>
      <c r="AF28" s="269">
        <f t="shared" si="12"/>
        <v>0</v>
      </c>
      <c r="AG28" s="206"/>
      <c r="AH28" s="206"/>
      <c r="AI28" s="429">
        <f t="shared" si="40"/>
        <v>0</v>
      </c>
      <c r="AJ28" s="429">
        <f t="shared" si="41"/>
        <v>0</v>
      </c>
      <c r="AK28" s="206"/>
      <c r="AL28" s="206"/>
      <c r="AM28" s="206"/>
      <c r="AN28" s="208"/>
      <c r="AO28" s="208"/>
      <c r="AP28" s="208"/>
      <c r="AQ28" s="208"/>
      <c r="AR28" s="354" t="str">
        <f t="shared" si="15"/>
        <v/>
      </c>
      <c r="AS28" s="355" t="str">
        <f t="shared" si="16"/>
        <v/>
      </c>
      <c r="AT28" s="265" t="str">
        <f t="shared" si="17"/>
        <v/>
      </c>
      <c r="AU28" s="251" t="str">
        <f t="shared" si="18"/>
        <v/>
      </c>
      <c r="AV28" s="37">
        <f t="shared" si="19"/>
        <v>1</v>
      </c>
      <c r="AW28" s="37">
        <f>SUM($F$10:F28)</f>
        <v>0</v>
      </c>
      <c r="AX28" s="233" t="str">
        <f t="shared" si="20"/>
        <v/>
      </c>
      <c r="AY28" s="43" t="str">
        <f t="shared" si="21"/>
        <v/>
      </c>
      <c r="AZ28" s="234" t="str">
        <f t="shared" si="22"/>
        <v/>
      </c>
      <c r="BA28" s="296">
        <f>SUM($AU$10:AU28)</f>
        <v>0</v>
      </c>
      <c r="BB28" s="43" t="str">
        <f t="shared" si="23"/>
        <v/>
      </c>
      <c r="BC28" s="43" t="str">
        <f t="shared" si="24"/>
        <v/>
      </c>
      <c r="BD28" s="43" t="str">
        <f t="shared" si="25"/>
        <v/>
      </c>
      <c r="BE28" s="321" t="str">
        <f t="shared" si="34"/>
        <v/>
      </c>
      <c r="BF28" s="39" t="str">
        <f t="shared" si="26"/>
        <v/>
      </c>
      <c r="BG28" s="322" t="str">
        <f t="shared" si="27"/>
        <v/>
      </c>
      <c r="BH28" s="323" t="str">
        <f t="shared" si="35"/>
        <v/>
      </c>
      <c r="BI28" s="324" t="str">
        <f t="shared" si="36"/>
        <v/>
      </c>
      <c r="BJ28" s="43"/>
      <c r="BK28" s="43"/>
      <c r="BL28" s="300" t="str">
        <f t="shared" si="37"/>
        <v/>
      </c>
      <c r="BT28" s="297">
        <f t="shared" si="28"/>
        <v>0</v>
      </c>
      <c r="BU28" s="298" t="str">
        <f t="shared" si="29"/>
        <v/>
      </c>
      <c r="BV28" s="299" t="str">
        <f t="shared" si="30"/>
        <v/>
      </c>
      <c r="BW28" s="246">
        <f t="shared" si="31"/>
        <v>0</v>
      </c>
      <c r="BX28" s="246"/>
      <c r="CC28" s="43"/>
      <c r="CD28" s="43"/>
      <c r="CE28" s="43"/>
      <c r="CF28" s="43"/>
      <c r="CG28" s="43"/>
      <c r="CH28" s="43"/>
      <c r="CI28" s="318" t="str">
        <f t="shared" si="38"/>
        <v/>
      </c>
      <c r="CJ28" s="249"/>
      <c r="CK28" s="250"/>
      <c r="CL28" s="319" t="str">
        <f t="shared" si="32"/>
        <v/>
      </c>
      <c r="CM28" s="320" t="str">
        <f t="shared" si="33"/>
        <v/>
      </c>
      <c r="CN28" s="43"/>
      <c r="CO28" s="43"/>
      <c r="CQ28" s="43"/>
      <c r="CS28" s="236"/>
      <c r="CT28" s="236"/>
    </row>
    <row r="29" spans="2:98" s="37" customFormat="1" ht="27" customHeight="1">
      <c r="B29" s="370"/>
      <c r="C29" s="258"/>
      <c r="D29" s="330" t="str">
        <f t="shared" si="42"/>
        <v/>
      </c>
      <c r="E29" s="421"/>
      <c r="F29" s="364"/>
      <c r="G29" s="523"/>
      <c r="H29" s="365" t="s">
        <v>496</v>
      </c>
      <c r="I29" s="357"/>
      <c r="J29" s="358">
        <f t="shared" si="0"/>
        <v>0</v>
      </c>
      <c r="K29" s="358">
        <f t="shared" si="1"/>
        <v>0</v>
      </c>
      <c r="L29" s="358">
        <f t="shared" si="2"/>
        <v>0</v>
      </c>
      <c r="M29" s="359">
        <f t="shared" si="3"/>
        <v>0</v>
      </c>
      <c r="N29" s="359"/>
      <c r="O29" s="359"/>
      <c r="P29" s="687">
        <f t="shared" si="39"/>
        <v>0</v>
      </c>
      <c r="Q29" s="428">
        <f t="shared" si="43"/>
        <v>0</v>
      </c>
      <c r="R29" s="360">
        <f t="shared" si="6"/>
        <v>0</v>
      </c>
      <c r="S29" s="360">
        <f t="shared" si="7"/>
        <v>0</v>
      </c>
      <c r="T29" s="360"/>
      <c r="U29" s="359"/>
      <c r="V29" s="361">
        <f t="shared" si="8"/>
        <v>0</v>
      </c>
      <c r="W29" s="359"/>
      <c r="X29" s="359"/>
      <c r="Y29" s="362" t="s">
        <v>498</v>
      </c>
      <c r="Z29" s="524"/>
      <c r="AA29" s="363" t="s">
        <v>499</v>
      </c>
      <c r="AB29" s="357"/>
      <c r="AC29" s="268">
        <f t="shared" si="9"/>
        <v>0</v>
      </c>
      <c r="AD29" s="268">
        <f t="shared" si="10"/>
        <v>0</v>
      </c>
      <c r="AE29" s="268">
        <f t="shared" si="11"/>
        <v>0</v>
      </c>
      <c r="AF29" s="269">
        <f t="shared" si="12"/>
        <v>0</v>
      </c>
      <c r="AG29" s="206"/>
      <c r="AH29" s="206"/>
      <c r="AI29" s="429">
        <f t="shared" si="40"/>
        <v>0</v>
      </c>
      <c r="AJ29" s="429">
        <f t="shared" si="41"/>
        <v>0</v>
      </c>
      <c r="AK29" s="206"/>
      <c r="AL29" s="206"/>
      <c r="AM29" s="206"/>
      <c r="AN29" s="208"/>
      <c r="AO29" s="208"/>
      <c r="AP29" s="208"/>
      <c r="AQ29" s="208"/>
      <c r="AR29" s="354" t="str">
        <f t="shared" si="15"/>
        <v/>
      </c>
      <c r="AS29" s="355" t="str">
        <f t="shared" si="16"/>
        <v/>
      </c>
      <c r="AT29" s="265" t="str">
        <f t="shared" si="17"/>
        <v/>
      </c>
      <c r="AU29" s="251" t="str">
        <f t="shared" si="18"/>
        <v/>
      </c>
      <c r="AV29" s="37">
        <f t="shared" si="19"/>
        <v>1</v>
      </c>
      <c r="AW29" s="37">
        <f>SUM($F$10:F29)</f>
        <v>0</v>
      </c>
      <c r="AX29" s="233" t="str">
        <f t="shared" si="20"/>
        <v/>
      </c>
      <c r="AY29" s="43" t="str">
        <f t="shared" si="21"/>
        <v/>
      </c>
      <c r="AZ29" s="234" t="str">
        <f t="shared" si="22"/>
        <v/>
      </c>
      <c r="BA29" s="296">
        <f>SUM($AU$10:AU29)</f>
        <v>0</v>
      </c>
      <c r="BB29" s="43" t="str">
        <f t="shared" si="23"/>
        <v/>
      </c>
      <c r="BC29" s="43" t="str">
        <f t="shared" si="24"/>
        <v/>
      </c>
      <c r="BD29" s="43" t="str">
        <f t="shared" si="25"/>
        <v/>
      </c>
      <c r="BE29" s="321" t="str">
        <f t="shared" si="34"/>
        <v/>
      </c>
      <c r="BF29" s="39" t="str">
        <f t="shared" si="26"/>
        <v/>
      </c>
      <c r="BG29" s="322" t="str">
        <f t="shared" si="27"/>
        <v/>
      </c>
      <c r="BH29" s="323" t="str">
        <f t="shared" si="35"/>
        <v/>
      </c>
      <c r="BI29" s="324" t="str">
        <f t="shared" si="36"/>
        <v/>
      </c>
      <c r="BJ29" s="43"/>
      <c r="BK29" s="43"/>
      <c r="BL29" s="300" t="str">
        <f t="shared" si="37"/>
        <v/>
      </c>
      <c r="BT29" s="297">
        <f t="shared" si="28"/>
        <v>0</v>
      </c>
      <c r="BU29" s="298" t="str">
        <f t="shared" si="29"/>
        <v/>
      </c>
      <c r="BV29" s="299" t="str">
        <f t="shared" si="30"/>
        <v/>
      </c>
      <c r="BW29" s="246">
        <f t="shared" si="31"/>
        <v>0</v>
      </c>
      <c r="BX29" s="246"/>
      <c r="CC29" s="43"/>
      <c r="CD29" s="43"/>
      <c r="CE29" s="43"/>
      <c r="CF29" s="43"/>
      <c r="CG29" s="43"/>
      <c r="CH29" s="43"/>
      <c r="CI29" s="318" t="str">
        <f t="shared" si="38"/>
        <v/>
      </c>
      <c r="CJ29" s="249"/>
      <c r="CK29" s="250"/>
      <c r="CL29" s="319" t="str">
        <f t="shared" si="32"/>
        <v/>
      </c>
      <c r="CM29" s="320" t="str">
        <f t="shared" si="33"/>
        <v/>
      </c>
      <c r="CN29" s="43"/>
      <c r="CO29" s="43"/>
      <c r="CQ29" s="43"/>
      <c r="CS29" s="236"/>
      <c r="CT29" s="236"/>
    </row>
    <row r="30" spans="2:98" s="37" customFormat="1" ht="27" customHeight="1">
      <c r="B30" s="370"/>
      <c r="C30" s="258"/>
      <c r="D30" s="330" t="str">
        <f t="shared" si="42"/>
        <v/>
      </c>
      <c r="E30" s="421"/>
      <c r="F30" s="364"/>
      <c r="G30" s="523"/>
      <c r="H30" s="365" t="s">
        <v>496</v>
      </c>
      <c r="I30" s="357"/>
      <c r="J30" s="358">
        <f t="shared" si="0"/>
        <v>0</v>
      </c>
      <c r="K30" s="358">
        <f t="shared" si="1"/>
        <v>0</v>
      </c>
      <c r="L30" s="358">
        <f t="shared" si="2"/>
        <v>0</v>
      </c>
      <c r="M30" s="359">
        <f t="shared" si="3"/>
        <v>0</v>
      </c>
      <c r="N30" s="359"/>
      <c r="O30" s="359"/>
      <c r="P30" s="687">
        <f t="shared" si="39"/>
        <v>0</v>
      </c>
      <c r="Q30" s="428">
        <f t="shared" si="43"/>
        <v>0</v>
      </c>
      <c r="R30" s="360">
        <f t="shared" si="6"/>
        <v>0</v>
      </c>
      <c r="S30" s="360">
        <f t="shared" si="7"/>
        <v>0</v>
      </c>
      <c r="T30" s="360"/>
      <c r="U30" s="359"/>
      <c r="V30" s="361">
        <f t="shared" si="8"/>
        <v>0</v>
      </c>
      <c r="W30" s="359"/>
      <c r="X30" s="359"/>
      <c r="Y30" s="362" t="s">
        <v>498</v>
      </c>
      <c r="Z30" s="524"/>
      <c r="AA30" s="363" t="s">
        <v>499</v>
      </c>
      <c r="AB30" s="357"/>
      <c r="AC30" s="268">
        <f t="shared" si="9"/>
        <v>0</v>
      </c>
      <c r="AD30" s="268">
        <f t="shared" si="10"/>
        <v>0</v>
      </c>
      <c r="AE30" s="268">
        <f t="shared" si="11"/>
        <v>0</v>
      </c>
      <c r="AF30" s="269">
        <f t="shared" si="12"/>
        <v>0</v>
      </c>
      <c r="AG30" s="206"/>
      <c r="AH30" s="206"/>
      <c r="AI30" s="429">
        <f t="shared" si="40"/>
        <v>0</v>
      </c>
      <c r="AJ30" s="429">
        <f t="shared" si="41"/>
        <v>0</v>
      </c>
      <c r="AK30" s="206"/>
      <c r="AL30" s="206"/>
      <c r="AM30" s="206"/>
      <c r="AN30" s="208"/>
      <c r="AO30" s="208"/>
      <c r="AP30" s="208"/>
      <c r="AQ30" s="208"/>
      <c r="AR30" s="354" t="str">
        <f t="shared" si="15"/>
        <v/>
      </c>
      <c r="AS30" s="355" t="str">
        <f t="shared" si="16"/>
        <v/>
      </c>
      <c r="AT30" s="265" t="str">
        <f t="shared" si="17"/>
        <v/>
      </c>
      <c r="AU30" s="251" t="str">
        <f t="shared" si="18"/>
        <v/>
      </c>
      <c r="AV30" s="37">
        <f t="shared" si="19"/>
        <v>1</v>
      </c>
      <c r="AW30" s="37">
        <f>SUM($F$10:F30)</f>
        <v>0</v>
      </c>
      <c r="AX30" s="233" t="str">
        <f t="shared" si="20"/>
        <v/>
      </c>
      <c r="AY30" s="43" t="str">
        <f t="shared" si="21"/>
        <v/>
      </c>
      <c r="AZ30" s="234" t="str">
        <f t="shared" si="22"/>
        <v/>
      </c>
      <c r="BA30" s="296">
        <f>SUM($AU$10:AU30)</f>
        <v>0</v>
      </c>
      <c r="BB30" s="43" t="str">
        <f t="shared" si="23"/>
        <v/>
      </c>
      <c r="BC30" s="43" t="str">
        <f t="shared" si="24"/>
        <v/>
      </c>
      <c r="BD30" s="43" t="str">
        <f t="shared" si="25"/>
        <v/>
      </c>
      <c r="BE30" s="321" t="str">
        <f t="shared" si="34"/>
        <v/>
      </c>
      <c r="BF30" s="39" t="str">
        <f t="shared" si="26"/>
        <v/>
      </c>
      <c r="BG30" s="322" t="str">
        <f t="shared" si="27"/>
        <v/>
      </c>
      <c r="BH30" s="323" t="str">
        <f t="shared" si="35"/>
        <v/>
      </c>
      <c r="BI30" s="324" t="str">
        <f t="shared" si="36"/>
        <v/>
      </c>
      <c r="BJ30" s="43"/>
      <c r="BK30" s="43"/>
      <c r="BL30" s="300" t="str">
        <f t="shared" si="37"/>
        <v/>
      </c>
      <c r="BT30" s="297">
        <f t="shared" si="28"/>
        <v>0</v>
      </c>
      <c r="BU30" s="298" t="str">
        <f t="shared" si="29"/>
        <v/>
      </c>
      <c r="BV30" s="299" t="str">
        <f t="shared" si="30"/>
        <v/>
      </c>
      <c r="BW30" s="246">
        <f t="shared" si="31"/>
        <v>0</v>
      </c>
      <c r="BX30" s="246"/>
      <c r="CC30" s="43"/>
      <c r="CD30" s="43"/>
      <c r="CE30" s="43"/>
      <c r="CF30" s="43"/>
      <c r="CG30" s="43"/>
      <c r="CH30" s="43"/>
      <c r="CI30" s="318" t="str">
        <f t="shared" si="38"/>
        <v/>
      </c>
      <c r="CJ30" s="249"/>
      <c r="CK30" s="250"/>
      <c r="CL30" s="319" t="str">
        <f t="shared" si="32"/>
        <v/>
      </c>
      <c r="CM30" s="320" t="str">
        <f t="shared" si="33"/>
        <v/>
      </c>
      <c r="CN30" s="43"/>
      <c r="CO30" s="43"/>
      <c r="CQ30" s="43"/>
      <c r="CS30" s="236"/>
      <c r="CT30" s="236"/>
    </row>
    <row r="31" spans="2:98" s="37" customFormat="1" ht="27" customHeight="1">
      <c r="B31" s="370"/>
      <c r="C31" s="258"/>
      <c r="D31" s="330" t="str">
        <f t="shared" si="42"/>
        <v/>
      </c>
      <c r="E31" s="421"/>
      <c r="F31" s="364"/>
      <c r="G31" s="523"/>
      <c r="H31" s="365" t="s">
        <v>496</v>
      </c>
      <c r="I31" s="357"/>
      <c r="J31" s="358">
        <f t="shared" si="0"/>
        <v>0</v>
      </c>
      <c r="K31" s="358">
        <f t="shared" si="1"/>
        <v>0</v>
      </c>
      <c r="L31" s="358">
        <f t="shared" si="2"/>
        <v>0</v>
      </c>
      <c r="M31" s="359">
        <f t="shared" si="3"/>
        <v>0</v>
      </c>
      <c r="N31" s="359"/>
      <c r="O31" s="359"/>
      <c r="P31" s="687">
        <f t="shared" si="39"/>
        <v>0</v>
      </c>
      <c r="Q31" s="428">
        <f t="shared" si="43"/>
        <v>0</v>
      </c>
      <c r="R31" s="360">
        <f t="shared" si="6"/>
        <v>0</v>
      </c>
      <c r="S31" s="360">
        <f t="shared" si="7"/>
        <v>0</v>
      </c>
      <c r="T31" s="360"/>
      <c r="U31" s="359"/>
      <c r="V31" s="361">
        <f t="shared" si="8"/>
        <v>0</v>
      </c>
      <c r="W31" s="359"/>
      <c r="X31" s="359"/>
      <c r="Y31" s="362" t="s">
        <v>498</v>
      </c>
      <c r="Z31" s="524"/>
      <c r="AA31" s="363" t="s">
        <v>499</v>
      </c>
      <c r="AB31" s="357"/>
      <c r="AC31" s="268">
        <f t="shared" si="9"/>
        <v>0</v>
      </c>
      <c r="AD31" s="268">
        <f t="shared" si="10"/>
        <v>0</v>
      </c>
      <c r="AE31" s="268">
        <f t="shared" si="11"/>
        <v>0</v>
      </c>
      <c r="AF31" s="269">
        <f t="shared" si="12"/>
        <v>0</v>
      </c>
      <c r="AG31" s="206"/>
      <c r="AH31" s="206"/>
      <c r="AI31" s="429">
        <f t="shared" si="40"/>
        <v>0</v>
      </c>
      <c r="AJ31" s="429">
        <f t="shared" si="41"/>
        <v>0</v>
      </c>
      <c r="AK31" s="206"/>
      <c r="AL31" s="206"/>
      <c r="AM31" s="206"/>
      <c r="AN31" s="208"/>
      <c r="AO31" s="208"/>
      <c r="AP31" s="208"/>
      <c r="AQ31" s="208"/>
      <c r="AR31" s="354" t="str">
        <f t="shared" si="15"/>
        <v/>
      </c>
      <c r="AS31" s="355" t="str">
        <f t="shared" si="16"/>
        <v/>
      </c>
      <c r="AT31" s="265" t="str">
        <f t="shared" si="17"/>
        <v/>
      </c>
      <c r="AU31" s="251" t="str">
        <f t="shared" si="18"/>
        <v/>
      </c>
      <c r="AV31" s="37">
        <f t="shared" si="19"/>
        <v>1</v>
      </c>
      <c r="AW31" s="37">
        <f>SUM($F$10:F31)</f>
        <v>0</v>
      </c>
      <c r="AX31" s="233" t="str">
        <f t="shared" si="20"/>
        <v/>
      </c>
      <c r="AY31" s="43" t="str">
        <f t="shared" si="21"/>
        <v/>
      </c>
      <c r="AZ31" s="234" t="str">
        <f t="shared" si="22"/>
        <v/>
      </c>
      <c r="BA31" s="296">
        <f>SUM($AU$10:AU31)</f>
        <v>0</v>
      </c>
      <c r="BB31" s="43" t="str">
        <f t="shared" si="23"/>
        <v/>
      </c>
      <c r="BC31" s="43" t="str">
        <f t="shared" si="24"/>
        <v/>
      </c>
      <c r="BD31" s="43" t="str">
        <f t="shared" si="25"/>
        <v/>
      </c>
      <c r="BE31" s="321" t="str">
        <f t="shared" si="34"/>
        <v/>
      </c>
      <c r="BF31" s="39" t="str">
        <f t="shared" si="26"/>
        <v/>
      </c>
      <c r="BG31" s="322" t="str">
        <f t="shared" si="27"/>
        <v/>
      </c>
      <c r="BH31" s="323" t="str">
        <f t="shared" si="35"/>
        <v/>
      </c>
      <c r="BI31" s="324" t="str">
        <f t="shared" si="36"/>
        <v/>
      </c>
      <c r="BJ31" s="43"/>
      <c r="BK31" s="43"/>
      <c r="BL31" s="300" t="str">
        <f t="shared" si="37"/>
        <v/>
      </c>
      <c r="BT31" s="297">
        <f t="shared" si="28"/>
        <v>0</v>
      </c>
      <c r="BU31" s="298" t="str">
        <f t="shared" si="29"/>
        <v/>
      </c>
      <c r="BV31" s="299" t="str">
        <f t="shared" si="30"/>
        <v/>
      </c>
      <c r="BW31" s="246">
        <f t="shared" si="31"/>
        <v>0</v>
      </c>
      <c r="BX31" s="246"/>
      <c r="CC31" s="43"/>
      <c r="CD31" s="43"/>
      <c r="CE31" s="43"/>
      <c r="CF31" s="43"/>
      <c r="CG31" s="43"/>
      <c r="CH31" s="43"/>
      <c r="CI31" s="318" t="str">
        <f t="shared" si="38"/>
        <v/>
      </c>
      <c r="CJ31" s="249"/>
      <c r="CK31" s="250"/>
      <c r="CL31" s="319" t="str">
        <f t="shared" si="32"/>
        <v/>
      </c>
      <c r="CM31" s="320" t="str">
        <f t="shared" si="33"/>
        <v/>
      </c>
      <c r="CN31" s="43"/>
      <c r="CO31" s="43"/>
      <c r="CQ31" s="43"/>
      <c r="CS31" s="236"/>
      <c r="CT31" s="236"/>
    </row>
    <row r="32" spans="2:98" s="37" customFormat="1" ht="27" customHeight="1">
      <c r="B32" s="370"/>
      <c r="C32" s="258"/>
      <c r="D32" s="330" t="str">
        <f t="shared" si="42"/>
        <v/>
      </c>
      <c r="E32" s="421"/>
      <c r="F32" s="364"/>
      <c r="G32" s="523"/>
      <c r="H32" s="365" t="s">
        <v>496</v>
      </c>
      <c r="I32" s="357"/>
      <c r="J32" s="358">
        <f t="shared" si="0"/>
        <v>0</v>
      </c>
      <c r="K32" s="358">
        <f t="shared" si="1"/>
        <v>0</v>
      </c>
      <c r="L32" s="358">
        <f t="shared" si="2"/>
        <v>0</v>
      </c>
      <c r="M32" s="359">
        <f t="shared" si="3"/>
        <v>0</v>
      </c>
      <c r="N32" s="359"/>
      <c r="O32" s="359"/>
      <c r="P32" s="687">
        <f t="shared" si="39"/>
        <v>0</v>
      </c>
      <c r="Q32" s="428">
        <f t="shared" si="43"/>
        <v>0</v>
      </c>
      <c r="R32" s="360">
        <f t="shared" si="6"/>
        <v>0</v>
      </c>
      <c r="S32" s="360">
        <f t="shared" si="7"/>
        <v>0</v>
      </c>
      <c r="T32" s="360"/>
      <c r="U32" s="359"/>
      <c r="V32" s="361">
        <f t="shared" si="8"/>
        <v>0</v>
      </c>
      <c r="W32" s="359"/>
      <c r="X32" s="359"/>
      <c r="Y32" s="362" t="s">
        <v>498</v>
      </c>
      <c r="Z32" s="524"/>
      <c r="AA32" s="363" t="s">
        <v>499</v>
      </c>
      <c r="AB32" s="357"/>
      <c r="AC32" s="268">
        <f t="shared" si="9"/>
        <v>0</v>
      </c>
      <c r="AD32" s="268">
        <f t="shared" si="10"/>
        <v>0</v>
      </c>
      <c r="AE32" s="268">
        <f t="shared" si="11"/>
        <v>0</v>
      </c>
      <c r="AF32" s="269">
        <f t="shared" si="12"/>
        <v>0</v>
      </c>
      <c r="AG32" s="206"/>
      <c r="AH32" s="206"/>
      <c r="AI32" s="429">
        <f t="shared" si="40"/>
        <v>0</v>
      </c>
      <c r="AJ32" s="429">
        <f t="shared" si="41"/>
        <v>0</v>
      </c>
      <c r="AK32" s="206"/>
      <c r="AL32" s="206"/>
      <c r="AM32" s="206"/>
      <c r="AN32" s="208"/>
      <c r="AO32" s="208"/>
      <c r="AP32" s="208"/>
      <c r="AQ32" s="208"/>
      <c r="AR32" s="354" t="str">
        <f t="shared" si="15"/>
        <v/>
      </c>
      <c r="AS32" s="355" t="str">
        <f t="shared" si="16"/>
        <v/>
      </c>
      <c r="AT32" s="265" t="str">
        <f t="shared" si="17"/>
        <v/>
      </c>
      <c r="AU32" s="251" t="str">
        <f t="shared" si="18"/>
        <v/>
      </c>
      <c r="AV32" s="37">
        <f t="shared" si="19"/>
        <v>1</v>
      </c>
      <c r="AW32" s="37">
        <f>SUM($F$10:F32)</f>
        <v>0</v>
      </c>
      <c r="AX32" s="233" t="str">
        <f t="shared" si="20"/>
        <v/>
      </c>
      <c r="AY32" s="43" t="str">
        <f t="shared" si="21"/>
        <v/>
      </c>
      <c r="AZ32" s="234" t="str">
        <f t="shared" si="22"/>
        <v/>
      </c>
      <c r="BA32" s="296">
        <f>SUM($AU$10:AU32)</f>
        <v>0</v>
      </c>
      <c r="BB32" s="43" t="str">
        <f t="shared" si="23"/>
        <v/>
      </c>
      <c r="BC32" s="43" t="str">
        <f t="shared" si="24"/>
        <v/>
      </c>
      <c r="BD32" s="43" t="str">
        <f t="shared" si="25"/>
        <v/>
      </c>
      <c r="BE32" s="321" t="str">
        <f t="shared" si="34"/>
        <v/>
      </c>
      <c r="BF32" s="39" t="str">
        <f t="shared" si="26"/>
        <v/>
      </c>
      <c r="BG32" s="322" t="str">
        <f t="shared" si="27"/>
        <v/>
      </c>
      <c r="BH32" s="323" t="str">
        <f t="shared" si="35"/>
        <v/>
      </c>
      <c r="BI32" s="324" t="str">
        <f t="shared" si="36"/>
        <v/>
      </c>
      <c r="BJ32" s="43"/>
      <c r="BK32" s="43"/>
      <c r="BL32" s="300" t="str">
        <f t="shared" si="37"/>
        <v/>
      </c>
      <c r="BT32" s="297">
        <f t="shared" si="28"/>
        <v>0</v>
      </c>
      <c r="BU32" s="298" t="str">
        <f t="shared" si="29"/>
        <v/>
      </c>
      <c r="BV32" s="299" t="str">
        <f t="shared" si="30"/>
        <v/>
      </c>
      <c r="BW32" s="246">
        <f t="shared" si="31"/>
        <v>0</v>
      </c>
      <c r="BX32" s="246"/>
      <c r="CC32" s="43"/>
      <c r="CD32" s="43"/>
      <c r="CE32" s="43"/>
      <c r="CF32" s="43"/>
      <c r="CG32" s="43"/>
      <c r="CH32" s="43"/>
      <c r="CI32" s="318" t="str">
        <f t="shared" si="38"/>
        <v/>
      </c>
      <c r="CJ32" s="249"/>
      <c r="CK32" s="250"/>
      <c r="CL32" s="319" t="str">
        <f t="shared" si="32"/>
        <v/>
      </c>
      <c r="CM32" s="320" t="str">
        <f t="shared" si="33"/>
        <v/>
      </c>
      <c r="CN32" s="43"/>
      <c r="CO32" s="43"/>
      <c r="CQ32" s="43"/>
      <c r="CS32" s="236"/>
      <c r="CT32" s="236"/>
    </row>
    <row r="33" spans="2:98" s="37" customFormat="1" ht="27" customHeight="1">
      <c r="B33" s="370"/>
      <c r="C33" s="258"/>
      <c r="D33" s="330" t="str">
        <f t="shared" si="42"/>
        <v/>
      </c>
      <c r="E33" s="421"/>
      <c r="F33" s="364"/>
      <c r="G33" s="523"/>
      <c r="H33" s="365" t="s">
        <v>496</v>
      </c>
      <c r="I33" s="357"/>
      <c r="J33" s="358">
        <f t="shared" si="0"/>
        <v>0</v>
      </c>
      <c r="K33" s="358">
        <f t="shared" si="1"/>
        <v>0</v>
      </c>
      <c r="L33" s="358">
        <f t="shared" si="2"/>
        <v>0</v>
      </c>
      <c r="M33" s="359">
        <f t="shared" si="3"/>
        <v>0</v>
      </c>
      <c r="N33" s="359"/>
      <c r="O33" s="359"/>
      <c r="P33" s="687">
        <f t="shared" si="39"/>
        <v>0</v>
      </c>
      <c r="Q33" s="428">
        <f t="shared" si="43"/>
        <v>0</v>
      </c>
      <c r="R33" s="360">
        <f t="shared" si="6"/>
        <v>0</v>
      </c>
      <c r="S33" s="360">
        <f t="shared" si="7"/>
        <v>0</v>
      </c>
      <c r="T33" s="360"/>
      <c r="U33" s="359"/>
      <c r="V33" s="361">
        <f t="shared" si="8"/>
        <v>0</v>
      </c>
      <c r="W33" s="359"/>
      <c r="X33" s="359"/>
      <c r="Y33" s="362" t="s">
        <v>498</v>
      </c>
      <c r="Z33" s="524"/>
      <c r="AA33" s="363" t="s">
        <v>499</v>
      </c>
      <c r="AB33" s="357"/>
      <c r="AC33" s="268">
        <f t="shared" si="9"/>
        <v>0</v>
      </c>
      <c r="AD33" s="268">
        <f t="shared" si="10"/>
        <v>0</v>
      </c>
      <c r="AE33" s="268">
        <f t="shared" si="11"/>
        <v>0</v>
      </c>
      <c r="AF33" s="269">
        <f t="shared" si="12"/>
        <v>0</v>
      </c>
      <c r="AG33" s="206"/>
      <c r="AH33" s="206"/>
      <c r="AI33" s="429">
        <f t="shared" si="40"/>
        <v>0</v>
      </c>
      <c r="AJ33" s="429">
        <f t="shared" si="41"/>
        <v>0</v>
      </c>
      <c r="AK33" s="206"/>
      <c r="AL33" s="206"/>
      <c r="AM33" s="206"/>
      <c r="AN33" s="208"/>
      <c r="AO33" s="208"/>
      <c r="AP33" s="208"/>
      <c r="AQ33" s="208"/>
      <c r="AR33" s="354" t="str">
        <f t="shared" si="15"/>
        <v/>
      </c>
      <c r="AS33" s="355" t="str">
        <f t="shared" si="16"/>
        <v/>
      </c>
      <c r="AT33" s="265" t="str">
        <f t="shared" si="17"/>
        <v/>
      </c>
      <c r="AU33" s="251" t="str">
        <f t="shared" si="18"/>
        <v/>
      </c>
      <c r="AV33" s="37">
        <f t="shared" si="19"/>
        <v>1</v>
      </c>
      <c r="AW33" s="37">
        <f>SUM($F$10:F33)</f>
        <v>0</v>
      </c>
      <c r="AX33" s="233" t="str">
        <f t="shared" si="20"/>
        <v/>
      </c>
      <c r="AY33" s="43" t="str">
        <f t="shared" si="21"/>
        <v/>
      </c>
      <c r="AZ33" s="234" t="str">
        <f t="shared" si="22"/>
        <v/>
      </c>
      <c r="BA33" s="296">
        <f>SUM($AU$10:AU33)</f>
        <v>0</v>
      </c>
      <c r="BB33" s="43" t="str">
        <f t="shared" si="23"/>
        <v/>
      </c>
      <c r="BC33" s="43" t="str">
        <f t="shared" si="24"/>
        <v/>
      </c>
      <c r="BD33" s="43" t="str">
        <f t="shared" si="25"/>
        <v/>
      </c>
      <c r="BE33" s="321" t="str">
        <f t="shared" si="34"/>
        <v/>
      </c>
      <c r="BF33" s="39" t="str">
        <f t="shared" si="26"/>
        <v/>
      </c>
      <c r="BG33" s="322" t="str">
        <f t="shared" si="27"/>
        <v/>
      </c>
      <c r="BH33" s="323" t="str">
        <f t="shared" si="35"/>
        <v/>
      </c>
      <c r="BI33" s="324" t="str">
        <f t="shared" si="36"/>
        <v/>
      </c>
      <c r="BJ33" s="43"/>
      <c r="BK33" s="43"/>
      <c r="BL33" s="300" t="str">
        <f t="shared" si="37"/>
        <v/>
      </c>
      <c r="BT33" s="297">
        <f t="shared" si="28"/>
        <v>0</v>
      </c>
      <c r="BU33" s="298" t="str">
        <f t="shared" si="29"/>
        <v/>
      </c>
      <c r="BV33" s="299" t="str">
        <f t="shared" si="30"/>
        <v/>
      </c>
      <c r="BW33" s="246">
        <f t="shared" si="31"/>
        <v>0</v>
      </c>
      <c r="BX33" s="246"/>
      <c r="CC33" s="43"/>
      <c r="CD33" s="43"/>
      <c r="CE33" s="43"/>
      <c r="CF33" s="43"/>
      <c r="CG33" s="43"/>
      <c r="CH33" s="43"/>
      <c r="CI33" s="318" t="str">
        <f t="shared" si="38"/>
        <v/>
      </c>
      <c r="CJ33" s="249"/>
      <c r="CK33" s="250"/>
      <c r="CL33" s="319" t="str">
        <f t="shared" si="32"/>
        <v/>
      </c>
      <c r="CM33" s="320" t="str">
        <f t="shared" si="33"/>
        <v/>
      </c>
      <c r="CN33" s="43"/>
      <c r="CO33" s="43"/>
      <c r="CQ33" s="43"/>
      <c r="CS33" s="236"/>
      <c r="CT33" s="236"/>
    </row>
    <row r="34" spans="2:98" s="37" customFormat="1" ht="27" customHeight="1">
      <c r="B34" s="370"/>
      <c r="C34" s="258"/>
      <c r="D34" s="330" t="str">
        <f t="shared" si="42"/>
        <v/>
      </c>
      <c r="E34" s="421"/>
      <c r="F34" s="364"/>
      <c r="G34" s="523"/>
      <c r="H34" s="365" t="s">
        <v>496</v>
      </c>
      <c r="I34" s="357"/>
      <c r="J34" s="358">
        <f t="shared" si="0"/>
        <v>0</v>
      </c>
      <c r="K34" s="358">
        <f t="shared" si="1"/>
        <v>0</v>
      </c>
      <c r="L34" s="358">
        <f t="shared" si="2"/>
        <v>0</v>
      </c>
      <c r="M34" s="359">
        <f t="shared" si="3"/>
        <v>0</v>
      </c>
      <c r="N34" s="359"/>
      <c r="O34" s="359"/>
      <c r="P34" s="687">
        <f t="shared" si="39"/>
        <v>0</v>
      </c>
      <c r="Q34" s="428">
        <f t="shared" si="43"/>
        <v>0</v>
      </c>
      <c r="R34" s="360">
        <f t="shared" si="6"/>
        <v>0</v>
      </c>
      <c r="S34" s="360">
        <f t="shared" si="7"/>
        <v>0</v>
      </c>
      <c r="T34" s="360"/>
      <c r="U34" s="359"/>
      <c r="V34" s="361">
        <f t="shared" si="8"/>
        <v>0</v>
      </c>
      <c r="W34" s="359"/>
      <c r="X34" s="359"/>
      <c r="Y34" s="362" t="s">
        <v>498</v>
      </c>
      <c r="Z34" s="524"/>
      <c r="AA34" s="363" t="s">
        <v>499</v>
      </c>
      <c r="AB34" s="357"/>
      <c r="AC34" s="268">
        <f t="shared" si="9"/>
        <v>0</v>
      </c>
      <c r="AD34" s="268">
        <f t="shared" si="10"/>
        <v>0</v>
      </c>
      <c r="AE34" s="268">
        <f t="shared" si="11"/>
        <v>0</v>
      </c>
      <c r="AF34" s="269">
        <f t="shared" si="12"/>
        <v>0</v>
      </c>
      <c r="AG34" s="206"/>
      <c r="AH34" s="206"/>
      <c r="AI34" s="429">
        <f t="shared" si="40"/>
        <v>0</v>
      </c>
      <c r="AJ34" s="429">
        <f t="shared" si="41"/>
        <v>0</v>
      </c>
      <c r="AK34" s="206"/>
      <c r="AL34" s="206"/>
      <c r="AM34" s="206"/>
      <c r="AN34" s="208"/>
      <c r="AO34" s="208"/>
      <c r="AP34" s="208"/>
      <c r="AQ34" s="208"/>
      <c r="AR34" s="354" t="str">
        <f t="shared" si="15"/>
        <v/>
      </c>
      <c r="AS34" s="355" t="str">
        <f t="shared" si="16"/>
        <v/>
      </c>
      <c r="AT34" s="265" t="str">
        <f t="shared" si="17"/>
        <v/>
      </c>
      <c r="AU34" s="251" t="str">
        <f t="shared" si="18"/>
        <v/>
      </c>
      <c r="AV34" s="37">
        <f t="shared" si="19"/>
        <v>1</v>
      </c>
      <c r="AW34" s="37">
        <f>SUM($F$10:F34)</f>
        <v>0</v>
      </c>
      <c r="AX34" s="233" t="str">
        <f t="shared" si="20"/>
        <v/>
      </c>
      <c r="AY34" s="43" t="str">
        <f t="shared" si="21"/>
        <v/>
      </c>
      <c r="AZ34" s="234" t="str">
        <f t="shared" si="22"/>
        <v/>
      </c>
      <c r="BA34" s="296">
        <f>SUM($AU$10:AU34)</f>
        <v>0</v>
      </c>
      <c r="BB34" s="43" t="str">
        <f t="shared" si="23"/>
        <v/>
      </c>
      <c r="BC34" s="43" t="str">
        <f t="shared" si="24"/>
        <v/>
      </c>
      <c r="BD34" s="43" t="str">
        <f t="shared" si="25"/>
        <v/>
      </c>
      <c r="BE34" s="321" t="str">
        <f t="shared" si="34"/>
        <v/>
      </c>
      <c r="BF34" s="39" t="str">
        <f t="shared" si="26"/>
        <v/>
      </c>
      <c r="BG34" s="322" t="str">
        <f t="shared" si="27"/>
        <v/>
      </c>
      <c r="BH34" s="323" t="str">
        <f t="shared" si="35"/>
        <v/>
      </c>
      <c r="BI34" s="324" t="str">
        <f t="shared" si="36"/>
        <v/>
      </c>
      <c r="BJ34" s="43"/>
      <c r="BK34" s="43"/>
      <c r="BL34" s="300" t="str">
        <f t="shared" si="37"/>
        <v/>
      </c>
      <c r="BT34" s="297">
        <f t="shared" si="28"/>
        <v>0</v>
      </c>
      <c r="BU34" s="298" t="str">
        <f t="shared" si="29"/>
        <v/>
      </c>
      <c r="BV34" s="299" t="str">
        <f t="shared" si="30"/>
        <v/>
      </c>
      <c r="BW34" s="246">
        <f t="shared" si="31"/>
        <v>0</v>
      </c>
      <c r="BX34" s="246"/>
      <c r="CC34" s="43"/>
      <c r="CD34" s="43"/>
      <c r="CE34" s="43"/>
      <c r="CF34" s="43"/>
      <c r="CG34" s="43"/>
      <c r="CH34" s="43"/>
      <c r="CI34" s="318" t="str">
        <f t="shared" si="38"/>
        <v/>
      </c>
      <c r="CJ34" s="249"/>
      <c r="CK34" s="250"/>
      <c r="CL34" s="319" t="str">
        <f t="shared" si="32"/>
        <v/>
      </c>
      <c r="CM34" s="320" t="str">
        <f t="shared" si="33"/>
        <v/>
      </c>
      <c r="CN34" s="43"/>
      <c r="CO34" s="43"/>
      <c r="CQ34" s="43"/>
      <c r="CS34" s="236"/>
      <c r="CT34" s="236"/>
    </row>
    <row r="35" spans="2:98" s="37" customFormat="1" ht="27" customHeight="1">
      <c r="B35" s="370"/>
      <c r="C35" s="258"/>
      <c r="D35" s="330" t="str">
        <f t="shared" si="42"/>
        <v/>
      </c>
      <c r="E35" s="421"/>
      <c r="F35" s="364"/>
      <c r="G35" s="523"/>
      <c r="H35" s="365" t="s">
        <v>496</v>
      </c>
      <c r="I35" s="357"/>
      <c r="J35" s="358">
        <f t="shared" si="0"/>
        <v>0</v>
      </c>
      <c r="K35" s="358">
        <f t="shared" si="1"/>
        <v>0</v>
      </c>
      <c r="L35" s="358">
        <f t="shared" si="2"/>
        <v>0</v>
      </c>
      <c r="M35" s="359">
        <f t="shared" si="3"/>
        <v>0</v>
      </c>
      <c r="N35" s="359"/>
      <c r="O35" s="359"/>
      <c r="P35" s="687">
        <f t="shared" si="39"/>
        <v>0</v>
      </c>
      <c r="Q35" s="428">
        <f t="shared" si="43"/>
        <v>0</v>
      </c>
      <c r="R35" s="360">
        <f t="shared" si="6"/>
        <v>0</v>
      </c>
      <c r="S35" s="360">
        <f t="shared" si="7"/>
        <v>0</v>
      </c>
      <c r="T35" s="360"/>
      <c r="U35" s="359"/>
      <c r="V35" s="361">
        <f t="shared" si="8"/>
        <v>0</v>
      </c>
      <c r="W35" s="359"/>
      <c r="X35" s="359"/>
      <c r="Y35" s="362" t="s">
        <v>498</v>
      </c>
      <c r="Z35" s="524"/>
      <c r="AA35" s="363" t="s">
        <v>499</v>
      </c>
      <c r="AB35" s="357"/>
      <c r="AC35" s="268">
        <f t="shared" si="9"/>
        <v>0</v>
      </c>
      <c r="AD35" s="268">
        <f t="shared" si="10"/>
        <v>0</v>
      </c>
      <c r="AE35" s="268">
        <f t="shared" si="11"/>
        <v>0</v>
      </c>
      <c r="AF35" s="269">
        <f t="shared" si="12"/>
        <v>0</v>
      </c>
      <c r="AG35" s="206"/>
      <c r="AH35" s="206"/>
      <c r="AI35" s="429">
        <f t="shared" si="40"/>
        <v>0</v>
      </c>
      <c r="AJ35" s="429">
        <f t="shared" si="41"/>
        <v>0</v>
      </c>
      <c r="AK35" s="206"/>
      <c r="AL35" s="206"/>
      <c r="AM35" s="206"/>
      <c r="AN35" s="208"/>
      <c r="AO35" s="208"/>
      <c r="AP35" s="208"/>
      <c r="AQ35" s="208"/>
      <c r="AR35" s="354" t="str">
        <f t="shared" si="15"/>
        <v/>
      </c>
      <c r="AS35" s="355" t="str">
        <f t="shared" si="16"/>
        <v/>
      </c>
      <c r="AT35" s="265" t="str">
        <f t="shared" si="17"/>
        <v/>
      </c>
      <c r="AU35" s="251" t="str">
        <f t="shared" si="18"/>
        <v/>
      </c>
      <c r="AV35" s="37">
        <f t="shared" si="19"/>
        <v>1</v>
      </c>
      <c r="AW35" s="37">
        <f>SUM($F$10:F35)</f>
        <v>0</v>
      </c>
      <c r="AX35" s="233" t="str">
        <f t="shared" si="20"/>
        <v/>
      </c>
      <c r="AY35" s="43" t="str">
        <f t="shared" si="21"/>
        <v/>
      </c>
      <c r="AZ35" s="234" t="str">
        <f t="shared" si="22"/>
        <v/>
      </c>
      <c r="BA35" s="296">
        <f>SUM($AU$10:AU35)</f>
        <v>0</v>
      </c>
      <c r="BB35" s="43" t="str">
        <f t="shared" si="23"/>
        <v/>
      </c>
      <c r="BC35" s="43" t="str">
        <f t="shared" si="24"/>
        <v/>
      </c>
      <c r="BD35" s="43" t="str">
        <f t="shared" si="25"/>
        <v/>
      </c>
      <c r="BE35" s="321" t="str">
        <f t="shared" si="34"/>
        <v/>
      </c>
      <c r="BF35" s="39" t="str">
        <f t="shared" si="26"/>
        <v/>
      </c>
      <c r="BG35" s="322" t="str">
        <f t="shared" si="27"/>
        <v/>
      </c>
      <c r="BH35" s="323" t="str">
        <f t="shared" si="35"/>
        <v/>
      </c>
      <c r="BI35" s="324" t="str">
        <f t="shared" si="36"/>
        <v/>
      </c>
      <c r="BJ35" s="43"/>
      <c r="BK35" s="43"/>
      <c r="BL35" s="300" t="str">
        <f t="shared" si="37"/>
        <v/>
      </c>
      <c r="BT35" s="297">
        <f t="shared" si="28"/>
        <v>0</v>
      </c>
      <c r="BU35" s="298" t="str">
        <f t="shared" si="29"/>
        <v/>
      </c>
      <c r="BV35" s="299" t="str">
        <f t="shared" si="30"/>
        <v/>
      </c>
      <c r="BW35" s="246">
        <f t="shared" si="31"/>
        <v>0</v>
      </c>
      <c r="BX35" s="246"/>
      <c r="CC35" s="43"/>
      <c r="CD35" s="43"/>
      <c r="CE35" s="43"/>
      <c r="CF35" s="43"/>
      <c r="CG35" s="43"/>
      <c r="CH35" s="43"/>
      <c r="CI35" s="318" t="str">
        <f t="shared" si="38"/>
        <v/>
      </c>
      <c r="CJ35" s="249"/>
      <c r="CK35" s="250"/>
      <c r="CL35" s="319" t="str">
        <f t="shared" si="32"/>
        <v/>
      </c>
      <c r="CM35" s="320" t="str">
        <f t="shared" si="33"/>
        <v/>
      </c>
      <c r="CN35" s="43"/>
      <c r="CO35" s="43"/>
      <c r="CQ35" s="43"/>
      <c r="CS35" s="236"/>
      <c r="CT35" s="236"/>
    </row>
    <row r="36" spans="2:98" s="37" customFormat="1" ht="27" customHeight="1">
      <c r="B36" s="370"/>
      <c r="C36" s="258"/>
      <c r="D36" s="330" t="str">
        <f t="shared" si="42"/>
        <v/>
      </c>
      <c r="E36" s="421"/>
      <c r="F36" s="364"/>
      <c r="G36" s="523"/>
      <c r="H36" s="365" t="s">
        <v>496</v>
      </c>
      <c r="I36" s="357"/>
      <c r="J36" s="358">
        <f t="shared" si="0"/>
        <v>0</v>
      </c>
      <c r="K36" s="358">
        <f t="shared" si="1"/>
        <v>0</v>
      </c>
      <c r="L36" s="358">
        <f t="shared" si="2"/>
        <v>0</v>
      </c>
      <c r="M36" s="359">
        <f t="shared" si="3"/>
        <v>0</v>
      </c>
      <c r="N36" s="359"/>
      <c r="O36" s="359"/>
      <c r="P36" s="687">
        <f t="shared" si="39"/>
        <v>0</v>
      </c>
      <c r="Q36" s="428">
        <f t="shared" si="43"/>
        <v>0</v>
      </c>
      <c r="R36" s="360">
        <f t="shared" si="6"/>
        <v>0</v>
      </c>
      <c r="S36" s="360">
        <f t="shared" si="7"/>
        <v>0</v>
      </c>
      <c r="T36" s="360"/>
      <c r="U36" s="359"/>
      <c r="V36" s="361">
        <f t="shared" si="8"/>
        <v>0</v>
      </c>
      <c r="W36" s="359"/>
      <c r="X36" s="359"/>
      <c r="Y36" s="362" t="s">
        <v>498</v>
      </c>
      <c r="Z36" s="524"/>
      <c r="AA36" s="363" t="s">
        <v>499</v>
      </c>
      <c r="AB36" s="357"/>
      <c r="AC36" s="268">
        <f t="shared" si="9"/>
        <v>0</v>
      </c>
      <c r="AD36" s="268">
        <f t="shared" si="10"/>
        <v>0</v>
      </c>
      <c r="AE36" s="268">
        <f t="shared" si="11"/>
        <v>0</v>
      </c>
      <c r="AF36" s="269">
        <f t="shared" si="12"/>
        <v>0</v>
      </c>
      <c r="AG36" s="206"/>
      <c r="AH36" s="206"/>
      <c r="AI36" s="429">
        <f t="shared" si="40"/>
        <v>0</v>
      </c>
      <c r="AJ36" s="429">
        <f t="shared" si="41"/>
        <v>0</v>
      </c>
      <c r="AK36" s="206"/>
      <c r="AL36" s="206"/>
      <c r="AM36" s="206"/>
      <c r="AN36" s="208"/>
      <c r="AO36" s="208"/>
      <c r="AP36" s="208"/>
      <c r="AQ36" s="208"/>
      <c r="AR36" s="354" t="str">
        <f t="shared" si="15"/>
        <v/>
      </c>
      <c r="AS36" s="355" t="str">
        <f t="shared" si="16"/>
        <v/>
      </c>
      <c r="AT36" s="265" t="str">
        <f t="shared" si="17"/>
        <v/>
      </c>
      <c r="AU36" s="251" t="str">
        <f t="shared" si="18"/>
        <v/>
      </c>
      <c r="AV36" s="37">
        <f t="shared" si="19"/>
        <v>1</v>
      </c>
      <c r="AW36" s="37">
        <f>SUM($F$10:F36)</f>
        <v>0</v>
      </c>
      <c r="AX36" s="233" t="str">
        <f t="shared" si="20"/>
        <v/>
      </c>
      <c r="AY36" s="43" t="str">
        <f t="shared" si="21"/>
        <v/>
      </c>
      <c r="AZ36" s="234" t="str">
        <f t="shared" si="22"/>
        <v/>
      </c>
      <c r="BA36" s="296">
        <f>SUM($AU$10:AU36)</f>
        <v>0</v>
      </c>
      <c r="BB36" s="43" t="str">
        <f t="shared" si="23"/>
        <v/>
      </c>
      <c r="BC36" s="43" t="str">
        <f t="shared" si="24"/>
        <v/>
      </c>
      <c r="BD36" s="43" t="str">
        <f t="shared" si="25"/>
        <v/>
      </c>
      <c r="BE36" s="321" t="str">
        <f t="shared" si="34"/>
        <v/>
      </c>
      <c r="BF36" s="39" t="str">
        <f t="shared" si="26"/>
        <v/>
      </c>
      <c r="BG36" s="322" t="str">
        <f t="shared" si="27"/>
        <v/>
      </c>
      <c r="BH36" s="323" t="str">
        <f t="shared" si="35"/>
        <v/>
      </c>
      <c r="BI36" s="324" t="str">
        <f t="shared" si="36"/>
        <v/>
      </c>
      <c r="BJ36" s="43"/>
      <c r="BK36" s="43"/>
      <c r="BL36" s="300" t="str">
        <f t="shared" si="37"/>
        <v/>
      </c>
      <c r="BT36" s="297">
        <f t="shared" si="28"/>
        <v>0</v>
      </c>
      <c r="BU36" s="298" t="str">
        <f t="shared" si="29"/>
        <v/>
      </c>
      <c r="BV36" s="299" t="str">
        <f t="shared" si="30"/>
        <v/>
      </c>
      <c r="BW36" s="246">
        <f t="shared" si="31"/>
        <v>0</v>
      </c>
      <c r="BX36" s="246"/>
      <c r="CC36" s="43"/>
      <c r="CD36" s="43"/>
      <c r="CE36" s="43"/>
      <c r="CF36" s="43"/>
      <c r="CG36" s="43"/>
      <c r="CH36" s="43"/>
      <c r="CI36" s="318" t="str">
        <f t="shared" si="38"/>
        <v/>
      </c>
      <c r="CJ36" s="249"/>
      <c r="CK36" s="250"/>
      <c r="CL36" s="319" t="str">
        <f t="shared" si="32"/>
        <v/>
      </c>
      <c r="CM36" s="320" t="str">
        <f t="shared" si="33"/>
        <v/>
      </c>
      <c r="CN36" s="43"/>
      <c r="CO36" s="43"/>
      <c r="CQ36" s="43"/>
      <c r="CS36" s="236"/>
      <c r="CT36" s="236"/>
    </row>
    <row r="37" spans="2:98" s="37" customFormat="1" ht="27" customHeight="1">
      <c r="B37" s="370"/>
      <c r="C37" s="258"/>
      <c r="D37" s="330" t="str">
        <f t="shared" si="42"/>
        <v/>
      </c>
      <c r="E37" s="421"/>
      <c r="F37" s="364"/>
      <c r="G37" s="523"/>
      <c r="H37" s="365" t="s">
        <v>496</v>
      </c>
      <c r="I37" s="357"/>
      <c r="J37" s="358">
        <f t="shared" si="0"/>
        <v>0</v>
      </c>
      <c r="K37" s="358">
        <f t="shared" si="1"/>
        <v>0</v>
      </c>
      <c r="L37" s="358">
        <f t="shared" si="2"/>
        <v>0</v>
      </c>
      <c r="M37" s="359">
        <f t="shared" si="3"/>
        <v>0</v>
      </c>
      <c r="N37" s="359"/>
      <c r="O37" s="359"/>
      <c r="P37" s="687">
        <f t="shared" si="39"/>
        <v>0</v>
      </c>
      <c r="Q37" s="428">
        <f t="shared" si="43"/>
        <v>0</v>
      </c>
      <c r="R37" s="360">
        <f t="shared" si="6"/>
        <v>0</v>
      </c>
      <c r="S37" s="360">
        <f t="shared" si="7"/>
        <v>0</v>
      </c>
      <c r="T37" s="360"/>
      <c r="U37" s="359"/>
      <c r="V37" s="361">
        <f t="shared" si="8"/>
        <v>0</v>
      </c>
      <c r="W37" s="359"/>
      <c r="X37" s="359"/>
      <c r="Y37" s="362" t="s">
        <v>498</v>
      </c>
      <c r="Z37" s="524"/>
      <c r="AA37" s="363" t="s">
        <v>499</v>
      </c>
      <c r="AB37" s="357"/>
      <c r="AC37" s="268">
        <f t="shared" si="9"/>
        <v>0</v>
      </c>
      <c r="AD37" s="268">
        <f t="shared" si="10"/>
        <v>0</v>
      </c>
      <c r="AE37" s="268">
        <f t="shared" si="11"/>
        <v>0</v>
      </c>
      <c r="AF37" s="269">
        <f t="shared" si="12"/>
        <v>0</v>
      </c>
      <c r="AG37" s="206"/>
      <c r="AH37" s="206"/>
      <c r="AI37" s="429">
        <f t="shared" si="40"/>
        <v>0</v>
      </c>
      <c r="AJ37" s="429">
        <f t="shared" si="41"/>
        <v>0</v>
      </c>
      <c r="AK37" s="206"/>
      <c r="AL37" s="206"/>
      <c r="AM37" s="206"/>
      <c r="AN37" s="208"/>
      <c r="AO37" s="208"/>
      <c r="AP37" s="208"/>
      <c r="AQ37" s="208"/>
      <c r="AR37" s="354" t="str">
        <f t="shared" si="15"/>
        <v/>
      </c>
      <c r="AS37" s="355" t="str">
        <f t="shared" si="16"/>
        <v/>
      </c>
      <c r="AT37" s="265" t="str">
        <f t="shared" si="17"/>
        <v/>
      </c>
      <c r="AU37" s="251" t="str">
        <f t="shared" si="18"/>
        <v/>
      </c>
      <c r="AV37" s="37">
        <f t="shared" si="19"/>
        <v>1</v>
      </c>
      <c r="AW37" s="37">
        <f>SUM($F$10:F37)</f>
        <v>0</v>
      </c>
      <c r="AX37" s="233" t="str">
        <f t="shared" si="20"/>
        <v/>
      </c>
      <c r="AY37" s="43" t="str">
        <f t="shared" si="21"/>
        <v/>
      </c>
      <c r="AZ37" s="234" t="str">
        <f t="shared" si="22"/>
        <v/>
      </c>
      <c r="BA37" s="296">
        <f>SUM($AU$10:AU37)</f>
        <v>0</v>
      </c>
      <c r="BB37" s="43" t="str">
        <f t="shared" si="23"/>
        <v/>
      </c>
      <c r="BC37" s="43" t="str">
        <f t="shared" si="24"/>
        <v/>
      </c>
      <c r="BD37" s="43" t="str">
        <f t="shared" si="25"/>
        <v/>
      </c>
      <c r="BE37" s="321" t="str">
        <f t="shared" si="34"/>
        <v/>
      </c>
      <c r="BF37" s="39" t="str">
        <f t="shared" si="26"/>
        <v/>
      </c>
      <c r="BG37" s="322" t="str">
        <f t="shared" si="27"/>
        <v/>
      </c>
      <c r="BH37" s="323" t="str">
        <f t="shared" si="35"/>
        <v/>
      </c>
      <c r="BI37" s="324" t="str">
        <f t="shared" si="36"/>
        <v/>
      </c>
      <c r="BJ37" s="43"/>
      <c r="BK37" s="43"/>
      <c r="BL37" s="300" t="str">
        <f t="shared" si="37"/>
        <v/>
      </c>
      <c r="BT37" s="297">
        <f t="shared" si="28"/>
        <v>0</v>
      </c>
      <c r="BU37" s="298" t="str">
        <f t="shared" si="29"/>
        <v/>
      </c>
      <c r="BV37" s="299" t="str">
        <f t="shared" si="30"/>
        <v/>
      </c>
      <c r="BW37" s="246">
        <f t="shared" si="31"/>
        <v>0</v>
      </c>
      <c r="BX37" s="246"/>
      <c r="CC37" s="43"/>
      <c r="CD37" s="43"/>
      <c r="CE37" s="43"/>
      <c r="CF37" s="43"/>
      <c r="CG37" s="43"/>
      <c r="CH37" s="43"/>
      <c r="CI37" s="318" t="str">
        <f t="shared" si="38"/>
        <v/>
      </c>
      <c r="CJ37" s="249"/>
      <c r="CK37" s="250"/>
      <c r="CL37" s="319" t="str">
        <f t="shared" si="32"/>
        <v/>
      </c>
      <c r="CM37" s="320" t="str">
        <f t="shared" si="33"/>
        <v/>
      </c>
      <c r="CN37" s="43"/>
      <c r="CO37" s="43"/>
      <c r="CQ37" s="43"/>
      <c r="CS37" s="236"/>
      <c r="CT37" s="236"/>
    </row>
    <row r="38" spans="2:98" s="37" customFormat="1" ht="27" customHeight="1">
      <c r="B38" s="370"/>
      <c r="C38" s="258"/>
      <c r="D38" s="330" t="str">
        <f t="shared" si="42"/>
        <v/>
      </c>
      <c r="E38" s="421"/>
      <c r="F38" s="364"/>
      <c r="G38" s="523"/>
      <c r="H38" s="365" t="s">
        <v>496</v>
      </c>
      <c r="I38" s="357"/>
      <c r="J38" s="358">
        <f t="shared" si="0"/>
        <v>0</v>
      </c>
      <c r="K38" s="358">
        <f t="shared" si="1"/>
        <v>0</v>
      </c>
      <c r="L38" s="358">
        <f t="shared" si="2"/>
        <v>0</v>
      </c>
      <c r="M38" s="359">
        <f t="shared" si="3"/>
        <v>0</v>
      </c>
      <c r="N38" s="359"/>
      <c r="O38" s="359"/>
      <c r="P38" s="687">
        <f t="shared" si="39"/>
        <v>0</v>
      </c>
      <c r="Q38" s="428">
        <f t="shared" si="43"/>
        <v>0</v>
      </c>
      <c r="R38" s="360">
        <f t="shared" si="6"/>
        <v>0</v>
      </c>
      <c r="S38" s="360">
        <f t="shared" si="7"/>
        <v>0</v>
      </c>
      <c r="T38" s="360"/>
      <c r="U38" s="359"/>
      <c r="V38" s="361">
        <f t="shared" si="8"/>
        <v>0</v>
      </c>
      <c r="W38" s="359"/>
      <c r="X38" s="359"/>
      <c r="Y38" s="362" t="s">
        <v>498</v>
      </c>
      <c r="Z38" s="524"/>
      <c r="AA38" s="363" t="s">
        <v>499</v>
      </c>
      <c r="AB38" s="357"/>
      <c r="AC38" s="268">
        <f t="shared" si="9"/>
        <v>0</v>
      </c>
      <c r="AD38" s="268">
        <f t="shared" si="10"/>
        <v>0</v>
      </c>
      <c r="AE38" s="268">
        <f t="shared" si="11"/>
        <v>0</v>
      </c>
      <c r="AF38" s="269">
        <f t="shared" si="12"/>
        <v>0</v>
      </c>
      <c r="AG38" s="206"/>
      <c r="AH38" s="206"/>
      <c r="AI38" s="429">
        <f t="shared" si="40"/>
        <v>0</v>
      </c>
      <c r="AJ38" s="429">
        <f t="shared" si="41"/>
        <v>0</v>
      </c>
      <c r="AK38" s="206"/>
      <c r="AL38" s="206"/>
      <c r="AM38" s="206"/>
      <c r="AN38" s="208"/>
      <c r="AO38" s="208"/>
      <c r="AP38" s="208"/>
      <c r="AQ38" s="208"/>
      <c r="AR38" s="354" t="str">
        <f t="shared" si="15"/>
        <v/>
      </c>
      <c r="AS38" s="355" t="str">
        <f t="shared" si="16"/>
        <v/>
      </c>
      <c r="AT38" s="265" t="str">
        <f t="shared" si="17"/>
        <v/>
      </c>
      <c r="AU38" s="251" t="str">
        <f t="shared" si="18"/>
        <v/>
      </c>
      <c r="AV38" s="37">
        <f t="shared" si="19"/>
        <v>1</v>
      </c>
      <c r="AW38" s="37">
        <f>SUM($F$10:F38)</f>
        <v>0</v>
      </c>
      <c r="AX38" s="233" t="str">
        <f t="shared" si="20"/>
        <v/>
      </c>
      <c r="AY38" s="43" t="str">
        <f t="shared" si="21"/>
        <v/>
      </c>
      <c r="AZ38" s="234" t="str">
        <f t="shared" si="22"/>
        <v/>
      </c>
      <c r="BA38" s="296">
        <f>SUM($AU$10:AU38)</f>
        <v>0</v>
      </c>
      <c r="BB38" s="43" t="str">
        <f t="shared" si="23"/>
        <v/>
      </c>
      <c r="BC38" s="43" t="str">
        <f t="shared" si="24"/>
        <v/>
      </c>
      <c r="BD38" s="43" t="str">
        <f t="shared" si="25"/>
        <v/>
      </c>
      <c r="BE38" s="321" t="str">
        <f t="shared" si="34"/>
        <v/>
      </c>
      <c r="BF38" s="39" t="str">
        <f t="shared" si="26"/>
        <v/>
      </c>
      <c r="BG38" s="322" t="str">
        <f t="shared" si="27"/>
        <v/>
      </c>
      <c r="BH38" s="323" t="str">
        <f t="shared" si="35"/>
        <v/>
      </c>
      <c r="BI38" s="324" t="str">
        <f t="shared" si="36"/>
        <v/>
      </c>
      <c r="BJ38" s="43"/>
      <c r="BK38" s="43"/>
      <c r="BL38" s="300" t="str">
        <f t="shared" si="37"/>
        <v/>
      </c>
      <c r="BT38" s="297">
        <f t="shared" si="28"/>
        <v>0</v>
      </c>
      <c r="BU38" s="298" t="str">
        <f t="shared" si="29"/>
        <v/>
      </c>
      <c r="BV38" s="299" t="str">
        <f t="shared" si="30"/>
        <v/>
      </c>
      <c r="BW38" s="246">
        <f t="shared" si="31"/>
        <v>0</v>
      </c>
      <c r="BX38" s="246"/>
      <c r="CC38" s="43"/>
      <c r="CD38" s="43"/>
      <c r="CE38" s="43"/>
      <c r="CF38" s="43"/>
      <c r="CG38" s="43"/>
      <c r="CH38" s="43"/>
      <c r="CI38" s="318" t="str">
        <f t="shared" si="38"/>
        <v/>
      </c>
      <c r="CJ38" s="249"/>
      <c r="CK38" s="250"/>
      <c r="CL38" s="319" t="str">
        <f t="shared" si="32"/>
        <v/>
      </c>
      <c r="CM38" s="320" t="str">
        <f t="shared" si="33"/>
        <v/>
      </c>
      <c r="CN38" s="43"/>
      <c r="CO38" s="43"/>
      <c r="CQ38" s="43"/>
      <c r="CS38" s="236"/>
      <c r="CT38" s="236"/>
    </row>
    <row r="39" spans="2:98" s="37" customFormat="1" ht="27" customHeight="1">
      <c r="B39" s="370"/>
      <c r="C39" s="258"/>
      <c r="D39" s="330" t="str">
        <f t="shared" si="42"/>
        <v/>
      </c>
      <c r="E39" s="421"/>
      <c r="F39" s="364"/>
      <c r="G39" s="523"/>
      <c r="H39" s="365" t="s">
        <v>496</v>
      </c>
      <c r="I39" s="357"/>
      <c r="J39" s="358">
        <f t="shared" si="0"/>
        <v>0</v>
      </c>
      <c r="K39" s="358">
        <f t="shared" si="1"/>
        <v>0</v>
      </c>
      <c r="L39" s="358">
        <f t="shared" si="2"/>
        <v>0</v>
      </c>
      <c r="M39" s="359">
        <f t="shared" si="3"/>
        <v>0</v>
      </c>
      <c r="N39" s="359"/>
      <c r="O39" s="359"/>
      <c r="P39" s="687">
        <f t="shared" si="39"/>
        <v>0</v>
      </c>
      <c r="Q39" s="428">
        <f t="shared" si="43"/>
        <v>0</v>
      </c>
      <c r="R39" s="360">
        <f t="shared" si="6"/>
        <v>0</v>
      </c>
      <c r="S39" s="360">
        <f t="shared" si="7"/>
        <v>0</v>
      </c>
      <c r="T39" s="360"/>
      <c r="U39" s="359"/>
      <c r="V39" s="361">
        <f t="shared" si="8"/>
        <v>0</v>
      </c>
      <c r="W39" s="359"/>
      <c r="X39" s="359"/>
      <c r="Y39" s="362" t="s">
        <v>498</v>
      </c>
      <c r="Z39" s="524"/>
      <c r="AA39" s="363" t="s">
        <v>499</v>
      </c>
      <c r="AB39" s="357"/>
      <c r="AC39" s="268">
        <f t="shared" si="9"/>
        <v>0</v>
      </c>
      <c r="AD39" s="268">
        <f t="shared" si="10"/>
        <v>0</v>
      </c>
      <c r="AE39" s="268">
        <f t="shared" si="11"/>
        <v>0</v>
      </c>
      <c r="AF39" s="269">
        <f t="shared" si="12"/>
        <v>0</v>
      </c>
      <c r="AG39" s="206"/>
      <c r="AH39" s="206"/>
      <c r="AI39" s="429">
        <f t="shared" si="40"/>
        <v>0</v>
      </c>
      <c r="AJ39" s="429">
        <f t="shared" si="41"/>
        <v>0</v>
      </c>
      <c r="AK39" s="206"/>
      <c r="AL39" s="206"/>
      <c r="AM39" s="206"/>
      <c r="AN39" s="208"/>
      <c r="AO39" s="208"/>
      <c r="AP39" s="208"/>
      <c r="AQ39" s="208"/>
      <c r="AR39" s="354" t="str">
        <f t="shared" si="15"/>
        <v/>
      </c>
      <c r="AS39" s="355" t="str">
        <f t="shared" si="16"/>
        <v/>
      </c>
      <c r="AT39" s="265" t="str">
        <f t="shared" si="17"/>
        <v/>
      </c>
      <c r="AU39" s="251" t="str">
        <f t="shared" si="18"/>
        <v/>
      </c>
      <c r="AV39" s="37">
        <f t="shared" si="19"/>
        <v>1</v>
      </c>
      <c r="AW39" s="37">
        <f>SUM($F$10:F39)</f>
        <v>0</v>
      </c>
      <c r="AX39" s="233" t="str">
        <f t="shared" si="20"/>
        <v/>
      </c>
      <c r="AY39" s="43" t="str">
        <f t="shared" si="21"/>
        <v/>
      </c>
      <c r="AZ39" s="234" t="str">
        <f t="shared" si="22"/>
        <v/>
      </c>
      <c r="BA39" s="296">
        <f>SUM($AU$10:AU39)</f>
        <v>0</v>
      </c>
      <c r="BB39" s="43" t="str">
        <f t="shared" si="23"/>
        <v/>
      </c>
      <c r="BC39" s="43" t="str">
        <f t="shared" si="24"/>
        <v/>
      </c>
      <c r="BD39" s="43" t="str">
        <f t="shared" si="25"/>
        <v/>
      </c>
      <c r="BE39" s="321" t="str">
        <f t="shared" si="34"/>
        <v/>
      </c>
      <c r="BF39" s="39" t="str">
        <f t="shared" si="26"/>
        <v/>
      </c>
      <c r="BG39" s="322" t="str">
        <f t="shared" si="27"/>
        <v/>
      </c>
      <c r="BH39" s="323" t="str">
        <f t="shared" si="35"/>
        <v/>
      </c>
      <c r="BI39" s="324" t="str">
        <f t="shared" si="36"/>
        <v/>
      </c>
      <c r="BJ39" s="43"/>
      <c r="BK39" s="43"/>
      <c r="BL39" s="300" t="str">
        <f t="shared" si="37"/>
        <v/>
      </c>
      <c r="BT39" s="297">
        <f t="shared" si="28"/>
        <v>0</v>
      </c>
      <c r="BU39" s="298" t="str">
        <f t="shared" si="29"/>
        <v/>
      </c>
      <c r="BV39" s="299" t="str">
        <f t="shared" si="30"/>
        <v/>
      </c>
      <c r="BW39" s="246">
        <f t="shared" si="31"/>
        <v>0</v>
      </c>
      <c r="BX39" s="246"/>
      <c r="CC39" s="43"/>
      <c r="CD39" s="43"/>
      <c r="CE39" s="43"/>
      <c r="CF39" s="43"/>
      <c r="CG39" s="43"/>
      <c r="CH39" s="43"/>
      <c r="CI39" s="318" t="str">
        <f t="shared" si="38"/>
        <v/>
      </c>
      <c r="CJ39" s="249"/>
      <c r="CK39" s="250"/>
      <c r="CL39" s="319" t="str">
        <f t="shared" si="32"/>
        <v/>
      </c>
      <c r="CM39" s="320" t="str">
        <f t="shared" si="33"/>
        <v/>
      </c>
      <c r="CN39" s="43"/>
      <c r="CO39" s="43"/>
      <c r="CQ39" s="43"/>
      <c r="CS39" s="236"/>
      <c r="CT39" s="236"/>
    </row>
    <row r="40" spans="2:98" s="37" customFormat="1" ht="27" customHeight="1">
      <c r="B40" s="370"/>
      <c r="C40" s="258"/>
      <c r="D40" s="330" t="str">
        <f t="shared" si="42"/>
        <v/>
      </c>
      <c r="E40" s="421"/>
      <c r="F40" s="364"/>
      <c r="G40" s="523"/>
      <c r="H40" s="365" t="s">
        <v>496</v>
      </c>
      <c r="I40" s="357"/>
      <c r="J40" s="358">
        <f t="shared" si="0"/>
        <v>0</v>
      </c>
      <c r="K40" s="358">
        <f t="shared" si="1"/>
        <v>0</v>
      </c>
      <c r="L40" s="358">
        <f t="shared" si="2"/>
        <v>0</v>
      </c>
      <c r="M40" s="359">
        <f t="shared" si="3"/>
        <v>0</v>
      </c>
      <c r="N40" s="359"/>
      <c r="O40" s="359"/>
      <c r="P40" s="687">
        <f t="shared" si="39"/>
        <v>0</v>
      </c>
      <c r="Q40" s="428">
        <f t="shared" si="43"/>
        <v>0</v>
      </c>
      <c r="R40" s="360">
        <f t="shared" si="6"/>
        <v>0</v>
      </c>
      <c r="S40" s="360">
        <f t="shared" si="7"/>
        <v>0</v>
      </c>
      <c r="T40" s="360"/>
      <c r="U40" s="359"/>
      <c r="V40" s="361">
        <f t="shared" si="8"/>
        <v>0</v>
      </c>
      <c r="W40" s="359"/>
      <c r="X40" s="359"/>
      <c r="Y40" s="362" t="s">
        <v>498</v>
      </c>
      <c r="Z40" s="524"/>
      <c r="AA40" s="363" t="s">
        <v>499</v>
      </c>
      <c r="AB40" s="357"/>
      <c r="AC40" s="268">
        <f t="shared" si="9"/>
        <v>0</v>
      </c>
      <c r="AD40" s="268">
        <f t="shared" si="10"/>
        <v>0</v>
      </c>
      <c r="AE40" s="268">
        <f t="shared" si="11"/>
        <v>0</v>
      </c>
      <c r="AF40" s="269">
        <f t="shared" si="12"/>
        <v>0</v>
      </c>
      <c r="AG40" s="206"/>
      <c r="AH40" s="206"/>
      <c r="AI40" s="429">
        <f t="shared" si="40"/>
        <v>0</v>
      </c>
      <c r="AJ40" s="429">
        <f t="shared" si="41"/>
        <v>0</v>
      </c>
      <c r="AK40" s="206"/>
      <c r="AL40" s="206"/>
      <c r="AM40" s="206"/>
      <c r="AN40" s="208"/>
      <c r="AO40" s="208"/>
      <c r="AP40" s="208"/>
      <c r="AQ40" s="208"/>
      <c r="AR40" s="354" t="str">
        <f t="shared" si="15"/>
        <v/>
      </c>
      <c r="AS40" s="355" t="str">
        <f t="shared" si="16"/>
        <v/>
      </c>
      <c r="AT40" s="265" t="str">
        <f t="shared" si="17"/>
        <v/>
      </c>
      <c r="AU40" s="251" t="str">
        <f t="shared" si="18"/>
        <v/>
      </c>
      <c r="AV40" s="37">
        <f t="shared" si="19"/>
        <v>1</v>
      </c>
      <c r="AW40" s="37">
        <f>SUM($F$10:F40)</f>
        <v>0</v>
      </c>
      <c r="AX40" s="233" t="str">
        <f t="shared" si="20"/>
        <v/>
      </c>
      <c r="AY40" s="43" t="str">
        <f t="shared" si="21"/>
        <v/>
      </c>
      <c r="AZ40" s="234" t="str">
        <f t="shared" si="22"/>
        <v/>
      </c>
      <c r="BA40" s="296">
        <f>SUM($AU$10:AU40)</f>
        <v>0</v>
      </c>
      <c r="BB40" s="43" t="str">
        <f t="shared" si="23"/>
        <v/>
      </c>
      <c r="BC40" s="43" t="str">
        <f t="shared" si="24"/>
        <v/>
      </c>
      <c r="BD40" s="43" t="str">
        <f t="shared" si="25"/>
        <v/>
      </c>
      <c r="BE40" s="321" t="str">
        <f t="shared" si="34"/>
        <v/>
      </c>
      <c r="BF40" s="39" t="str">
        <f t="shared" si="26"/>
        <v/>
      </c>
      <c r="BG40" s="322" t="str">
        <f t="shared" si="27"/>
        <v/>
      </c>
      <c r="BH40" s="323" t="str">
        <f t="shared" si="35"/>
        <v/>
      </c>
      <c r="BI40" s="324" t="str">
        <f t="shared" si="36"/>
        <v/>
      </c>
      <c r="BJ40" s="43"/>
      <c r="BK40" s="43"/>
      <c r="BL40" s="300" t="str">
        <f t="shared" si="37"/>
        <v/>
      </c>
      <c r="BT40" s="297">
        <f t="shared" si="28"/>
        <v>0</v>
      </c>
      <c r="BU40" s="298" t="str">
        <f t="shared" si="29"/>
        <v/>
      </c>
      <c r="BV40" s="299" t="str">
        <f t="shared" si="30"/>
        <v/>
      </c>
      <c r="BW40" s="246">
        <f t="shared" si="31"/>
        <v>0</v>
      </c>
      <c r="BX40" s="246"/>
      <c r="CC40" s="43"/>
      <c r="CD40" s="43"/>
      <c r="CE40" s="43"/>
      <c r="CF40" s="43"/>
      <c r="CG40" s="43"/>
      <c r="CH40" s="43"/>
      <c r="CI40" s="318" t="str">
        <f t="shared" si="38"/>
        <v/>
      </c>
      <c r="CJ40" s="249"/>
      <c r="CK40" s="250"/>
      <c r="CL40" s="319" t="str">
        <f t="shared" si="32"/>
        <v/>
      </c>
      <c r="CM40" s="320" t="str">
        <f t="shared" si="33"/>
        <v/>
      </c>
      <c r="CN40" s="43"/>
      <c r="CO40" s="43"/>
      <c r="CQ40" s="43"/>
      <c r="CS40" s="236"/>
      <c r="CT40" s="236"/>
    </row>
    <row r="41" spans="2:98" s="37" customFormat="1" ht="27" customHeight="1">
      <c r="B41" s="370"/>
      <c r="C41" s="258"/>
      <c r="D41" s="330" t="str">
        <f t="shared" si="42"/>
        <v/>
      </c>
      <c r="E41" s="421"/>
      <c r="F41" s="364"/>
      <c r="G41" s="523"/>
      <c r="H41" s="365" t="s">
        <v>496</v>
      </c>
      <c r="I41" s="357"/>
      <c r="J41" s="358">
        <f t="shared" si="0"/>
        <v>0</v>
      </c>
      <c r="K41" s="358">
        <f t="shared" si="1"/>
        <v>0</v>
      </c>
      <c r="L41" s="358">
        <f t="shared" si="2"/>
        <v>0</v>
      </c>
      <c r="M41" s="359">
        <f t="shared" si="3"/>
        <v>0</v>
      </c>
      <c r="N41" s="359"/>
      <c r="O41" s="359"/>
      <c r="P41" s="687">
        <f t="shared" si="39"/>
        <v>0</v>
      </c>
      <c r="Q41" s="428">
        <f t="shared" si="43"/>
        <v>0</v>
      </c>
      <c r="R41" s="360">
        <f t="shared" si="6"/>
        <v>0</v>
      </c>
      <c r="S41" s="360">
        <f t="shared" si="7"/>
        <v>0</v>
      </c>
      <c r="T41" s="360"/>
      <c r="U41" s="359"/>
      <c r="V41" s="361">
        <f t="shared" si="8"/>
        <v>0</v>
      </c>
      <c r="W41" s="359"/>
      <c r="X41" s="359"/>
      <c r="Y41" s="362" t="s">
        <v>498</v>
      </c>
      <c r="Z41" s="524"/>
      <c r="AA41" s="363" t="s">
        <v>499</v>
      </c>
      <c r="AB41" s="357"/>
      <c r="AC41" s="268">
        <f t="shared" si="9"/>
        <v>0</v>
      </c>
      <c r="AD41" s="268">
        <f t="shared" si="10"/>
        <v>0</v>
      </c>
      <c r="AE41" s="268">
        <f t="shared" si="11"/>
        <v>0</v>
      </c>
      <c r="AF41" s="269">
        <f t="shared" si="12"/>
        <v>0</v>
      </c>
      <c r="AG41" s="206"/>
      <c r="AH41" s="206"/>
      <c r="AI41" s="429">
        <f t="shared" si="40"/>
        <v>0</v>
      </c>
      <c r="AJ41" s="429">
        <f t="shared" si="41"/>
        <v>0</v>
      </c>
      <c r="AK41" s="206"/>
      <c r="AL41" s="206"/>
      <c r="AM41" s="206"/>
      <c r="AN41" s="208"/>
      <c r="AO41" s="208"/>
      <c r="AP41" s="208"/>
      <c r="AQ41" s="208"/>
      <c r="AR41" s="354" t="str">
        <f t="shared" si="15"/>
        <v/>
      </c>
      <c r="AS41" s="355" t="str">
        <f t="shared" si="16"/>
        <v/>
      </c>
      <c r="AT41" s="265" t="str">
        <f t="shared" si="17"/>
        <v/>
      </c>
      <c r="AU41" s="251" t="str">
        <f t="shared" si="18"/>
        <v/>
      </c>
      <c r="AV41" s="37">
        <f t="shared" si="19"/>
        <v>1</v>
      </c>
      <c r="AW41" s="37">
        <f>SUM($F$10:F41)</f>
        <v>0</v>
      </c>
      <c r="AX41" s="233" t="str">
        <f t="shared" si="20"/>
        <v/>
      </c>
      <c r="AY41" s="43" t="str">
        <f t="shared" si="21"/>
        <v/>
      </c>
      <c r="AZ41" s="234" t="str">
        <f t="shared" si="22"/>
        <v/>
      </c>
      <c r="BA41" s="296">
        <f>SUM($AU$10:AU41)</f>
        <v>0</v>
      </c>
      <c r="BB41" s="43" t="str">
        <f t="shared" si="23"/>
        <v/>
      </c>
      <c r="BC41" s="43" t="str">
        <f t="shared" si="24"/>
        <v/>
      </c>
      <c r="BD41" s="43" t="str">
        <f t="shared" si="25"/>
        <v/>
      </c>
      <c r="BE41" s="321" t="str">
        <f t="shared" si="34"/>
        <v/>
      </c>
      <c r="BF41" s="39" t="str">
        <f t="shared" si="26"/>
        <v/>
      </c>
      <c r="BG41" s="322" t="str">
        <f t="shared" si="27"/>
        <v/>
      </c>
      <c r="BH41" s="323" t="str">
        <f t="shared" si="35"/>
        <v/>
      </c>
      <c r="BI41" s="324" t="str">
        <f t="shared" si="36"/>
        <v/>
      </c>
      <c r="BJ41" s="43"/>
      <c r="BK41" s="43"/>
      <c r="BL41" s="300" t="str">
        <f t="shared" si="37"/>
        <v/>
      </c>
      <c r="BT41" s="297">
        <f t="shared" si="28"/>
        <v>0</v>
      </c>
      <c r="BU41" s="298" t="str">
        <f t="shared" si="29"/>
        <v/>
      </c>
      <c r="BV41" s="299" t="str">
        <f t="shared" si="30"/>
        <v/>
      </c>
      <c r="BW41" s="246">
        <f t="shared" si="31"/>
        <v>0</v>
      </c>
      <c r="BX41" s="246"/>
      <c r="CC41" s="43"/>
      <c r="CD41" s="43"/>
      <c r="CE41" s="43"/>
      <c r="CF41" s="43"/>
      <c r="CG41" s="43"/>
      <c r="CH41" s="43"/>
      <c r="CI41" s="318" t="str">
        <f t="shared" si="38"/>
        <v/>
      </c>
      <c r="CJ41" s="249"/>
      <c r="CK41" s="250"/>
      <c r="CL41" s="319" t="str">
        <f t="shared" si="32"/>
        <v/>
      </c>
      <c r="CM41" s="320" t="str">
        <f t="shared" si="33"/>
        <v/>
      </c>
      <c r="CN41" s="43"/>
      <c r="CO41" s="43"/>
      <c r="CQ41" s="43"/>
      <c r="CS41" s="236"/>
      <c r="CT41" s="236"/>
    </row>
    <row r="42" spans="2:98" s="37" customFormat="1" ht="27" customHeight="1">
      <c r="B42" s="370"/>
      <c r="C42" s="258"/>
      <c r="D42" s="330" t="str">
        <f t="shared" si="42"/>
        <v/>
      </c>
      <c r="E42" s="421"/>
      <c r="F42" s="364"/>
      <c r="G42" s="523"/>
      <c r="H42" s="365" t="s">
        <v>496</v>
      </c>
      <c r="I42" s="357"/>
      <c r="J42" s="358">
        <f t="shared" si="0"/>
        <v>0</v>
      </c>
      <c r="K42" s="358">
        <f t="shared" si="1"/>
        <v>0</v>
      </c>
      <c r="L42" s="358">
        <f t="shared" si="2"/>
        <v>0</v>
      </c>
      <c r="M42" s="359">
        <f t="shared" si="3"/>
        <v>0</v>
      </c>
      <c r="N42" s="359"/>
      <c r="O42" s="359"/>
      <c r="P42" s="687">
        <f t="shared" si="39"/>
        <v>0</v>
      </c>
      <c r="Q42" s="428">
        <f t="shared" si="43"/>
        <v>0</v>
      </c>
      <c r="R42" s="360">
        <f t="shared" si="6"/>
        <v>0</v>
      </c>
      <c r="S42" s="360">
        <f t="shared" si="7"/>
        <v>0</v>
      </c>
      <c r="T42" s="360"/>
      <c r="U42" s="359"/>
      <c r="V42" s="361">
        <f t="shared" si="8"/>
        <v>0</v>
      </c>
      <c r="W42" s="359"/>
      <c r="X42" s="359"/>
      <c r="Y42" s="362" t="s">
        <v>498</v>
      </c>
      <c r="Z42" s="524"/>
      <c r="AA42" s="363" t="s">
        <v>499</v>
      </c>
      <c r="AB42" s="357"/>
      <c r="AC42" s="268">
        <f t="shared" si="9"/>
        <v>0</v>
      </c>
      <c r="AD42" s="268">
        <f t="shared" si="10"/>
        <v>0</v>
      </c>
      <c r="AE42" s="268">
        <f t="shared" si="11"/>
        <v>0</v>
      </c>
      <c r="AF42" s="269">
        <f t="shared" si="12"/>
        <v>0</v>
      </c>
      <c r="AG42" s="206"/>
      <c r="AH42" s="206"/>
      <c r="AI42" s="429">
        <f t="shared" si="40"/>
        <v>0</v>
      </c>
      <c r="AJ42" s="429">
        <f t="shared" si="41"/>
        <v>0</v>
      </c>
      <c r="AK42" s="206"/>
      <c r="AL42" s="206"/>
      <c r="AM42" s="206"/>
      <c r="AN42" s="208"/>
      <c r="AO42" s="208"/>
      <c r="AP42" s="208"/>
      <c r="AQ42" s="208"/>
      <c r="AR42" s="354" t="str">
        <f t="shared" si="15"/>
        <v/>
      </c>
      <c r="AS42" s="355" t="str">
        <f t="shared" si="16"/>
        <v/>
      </c>
      <c r="AT42" s="265" t="str">
        <f t="shared" si="17"/>
        <v/>
      </c>
      <c r="AU42" s="251" t="str">
        <f t="shared" si="18"/>
        <v/>
      </c>
      <c r="AV42" s="37">
        <f t="shared" ref="AV42:AV68" si="44">IF(AND(AR42&gt;=$BG$8,AS42&gt;=1),1,"")</f>
        <v>1</v>
      </c>
      <c r="AW42" s="37">
        <f>SUM($F$10:F42)</f>
        <v>0</v>
      </c>
      <c r="AX42" s="233" t="str">
        <f t="shared" si="20"/>
        <v/>
      </c>
      <c r="AY42" s="43" t="str">
        <f t="shared" si="21"/>
        <v/>
      </c>
      <c r="AZ42" s="234" t="str">
        <f t="shared" si="22"/>
        <v/>
      </c>
      <c r="BA42" s="296">
        <f>SUM($AU$10:AU42)</f>
        <v>0</v>
      </c>
      <c r="BB42" s="43" t="str">
        <f t="shared" ref="BB42:BB68" si="45">IF(D42=1,SUM(AY42*$BG$8,AY42*$BK$6/60,-BA42),"")</f>
        <v/>
      </c>
      <c r="BC42" s="43" t="str">
        <f t="shared" si="24"/>
        <v/>
      </c>
      <c r="BD42" s="43" t="str">
        <f t="shared" si="25"/>
        <v/>
      </c>
      <c r="BE42" s="321" t="str">
        <f t="shared" si="34"/>
        <v/>
      </c>
      <c r="BF42" s="39" t="str">
        <f t="shared" ref="BF42:BF68" si="46">IF(D42=1,SUM(BD42*$BG$8,BD42*$BK$6/60),"")</f>
        <v/>
      </c>
      <c r="BG42" s="322" t="str">
        <f t="shared" si="27"/>
        <v/>
      </c>
      <c r="BH42" s="323" t="str">
        <f t="shared" si="35"/>
        <v/>
      </c>
      <c r="BI42" s="324" t="str">
        <f t="shared" si="36"/>
        <v/>
      </c>
      <c r="BJ42" s="43"/>
      <c r="BK42" s="43"/>
      <c r="BL42" s="300" t="str">
        <f t="shared" si="37"/>
        <v/>
      </c>
      <c r="BT42" s="297">
        <f t="shared" si="28"/>
        <v>0</v>
      </c>
      <c r="BU42" s="298" t="str">
        <f t="shared" si="29"/>
        <v/>
      </c>
      <c r="BV42" s="299" t="str">
        <f t="shared" si="30"/>
        <v/>
      </c>
      <c r="BW42" s="246">
        <f t="shared" si="31"/>
        <v>0</v>
      </c>
      <c r="BX42" s="246"/>
      <c r="CC42" s="43"/>
      <c r="CD42" s="43"/>
      <c r="CE42" s="43"/>
      <c r="CF42" s="43"/>
      <c r="CG42" s="43"/>
      <c r="CH42" s="43"/>
      <c r="CI42" s="318" t="str">
        <f t="shared" si="38"/>
        <v/>
      </c>
      <c r="CJ42" s="249"/>
      <c r="CK42" s="250"/>
      <c r="CL42" s="319" t="str">
        <f t="shared" si="32"/>
        <v/>
      </c>
      <c r="CM42" s="320" t="str">
        <f t="shared" si="33"/>
        <v/>
      </c>
      <c r="CN42" s="43"/>
      <c r="CO42" s="43"/>
      <c r="CQ42" s="43"/>
      <c r="CS42" s="236"/>
      <c r="CT42" s="236"/>
    </row>
    <row r="43" spans="2:98" s="37" customFormat="1" ht="27" customHeight="1">
      <c r="B43" s="370"/>
      <c r="C43" s="258"/>
      <c r="D43" s="330" t="str">
        <f t="shared" si="42"/>
        <v/>
      </c>
      <c r="E43" s="421"/>
      <c r="F43" s="364"/>
      <c r="G43" s="523"/>
      <c r="H43" s="365" t="s">
        <v>496</v>
      </c>
      <c r="I43" s="357"/>
      <c r="J43" s="358">
        <f t="shared" si="0"/>
        <v>0</v>
      </c>
      <c r="K43" s="358">
        <f t="shared" si="1"/>
        <v>0</v>
      </c>
      <c r="L43" s="358">
        <f t="shared" si="2"/>
        <v>0</v>
      </c>
      <c r="M43" s="359">
        <f t="shared" si="3"/>
        <v>0</v>
      </c>
      <c r="N43" s="359"/>
      <c r="O43" s="359"/>
      <c r="P43" s="687">
        <f t="shared" si="39"/>
        <v>0</v>
      </c>
      <c r="Q43" s="428">
        <f t="shared" si="43"/>
        <v>0</v>
      </c>
      <c r="R43" s="360">
        <f t="shared" si="6"/>
        <v>0</v>
      </c>
      <c r="S43" s="360">
        <f t="shared" si="7"/>
        <v>0</v>
      </c>
      <c r="T43" s="360"/>
      <c r="U43" s="359"/>
      <c r="V43" s="361">
        <f t="shared" si="8"/>
        <v>0</v>
      </c>
      <c r="W43" s="359"/>
      <c r="X43" s="359"/>
      <c r="Y43" s="362" t="s">
        <v>498</v>
      </c>
      <c r="Z43" s="524"/>
      <c r="AA43" s="363" t="s">
        <v>499</v>
      </c>
      <c r="AB43" s="357"/>
      <c r="AC43" s="268">
        <f t="shared" si="9"/>
        <v>0</v>
      </c>
      <c r="AD43" s="268">
        <f t="shared" si="10"/>
        <v>0</v>
      </c>
      <c r="AE43" s="268">
        <f t="shared" si="11"/>
        <v>0</v>
      </c>
      <c r="AF43" s="269">
        <f t="shared" si="12"/>
        <v>0</v>
      </c>
      <c r="AG43" s="206"/>
      <c r="AH43" s="206"/>
      <c r="AI43" s="429">
        <f t="shared" si="40"/>
        <v>0</v>
      </c>
      <c r="AJ43" s="429">
        <f t="shared" si="41"/>
        <v>0</v>
      </c>
      <c r="AK43" s="206"/>
      <c r="AL43" s="206"/>
      <c r="AM43" s="206"/>
      <c r="AN43" s="208"/>
      <c r="AO43" s="208"/>
      <c r="AP43" s="208"/>
      <c r="AQ43" s="208"/>
      <c r="AR43" s="354" t="str">
        <f t="shared" si="15"/>
        <v/>
      </c>
      <c r="AS43" s="355" t="str">
        <f t="shared" si="16"/>
        <v/>
      </c>
      <c r="AT43" s="265" t="str">
        <f t="shared" si="17"/>
        <v/>
      </c>
      <c r="AU43" s="251" t="str">
        <f t="shared" si="18"/>
        <v/>
      </c>
      <c r="AV43" s="37">
        <f t="shared" si="44"/>
        <v>1</v>
      </c>
      <c r="AW43" s="37">
        <f>SUM($F$10:F43)</f>
        <v>0</v>
      </c>
      <c r="AX43" s="233" t="str">
        <f t="shared" si="20"/>
        <v/>
      </c>
      <c r="AY43" s="43" t="str">
        <f t="shared" si="21"/>
        <v/>
      </c>
      <c r="AZ43" s="234" t="str">
        <f t="shared" si="22"/>
        <v/>
      </c>
      <c r="BA43" s="296">
        <f>SUM($AU$10:AU43)</f>
        <v>0</v>
      </c>
      <c r="BB43" s="43" t="str">
        <f t="shared" si="45"/>
        <v/>
      </c>
      <c r="BC43" s="43" t="str">
        <f t="shared" si="24"/>
        <v/>
      </c>
      <c r="BD43" s="43" t="str">
        <f t="shared" si="25"/>
        <v/>
      </c>
      <c r="BE43" s="321" t="str">
        <f t="shared" si="34"/>
        <v/>
      </c>
      <c r="BF43" s="39" t="str">
        <f t="shared" si="46"/>
        <v/>
      </c>
      <c r="BG43" s="322" t="str">
        <f t="shared" si="27"/>
        <v/>
      </c>
      <c r="BH43" s="323" t="str">
        <f t="shared" si="35"/>
        <v/>
      </c>
      <c r="BI43" s="324" t="str">
        <f t="shared" si="36"/>
        <v/>
      </c>
      <c r="BJ43" s="43"/>
      <c r="BK43" s="43"/>
      <c r="BL43" s="300" t="str">
        <f t="shared" si="37"/>
        <v/>
      </c>
      <c r="BT43" s="297">
        <f t="shared" si="28"/>
        <v>0</v>
      </c>
      <c r="BU43" s="298" t="str">
        <f t="shared" si="29"/>
        <v/>
      </c>
      <c r="BV43" s="299" t="str">
        <f t="shared" si="30"/>
        <v/>
      </c>
      <c r="BW43" s="246">
        <f t="shared" si="31"/>
        <v>0</v>
      </c>
      <c r="BX43" s="246"/>
      <c r="CC43" s="43"/>
      <c r="CD43" s="43"/>
      <c r="CE43" s="43"/>
      <c r="CF43" s="43"/>
      <c r="CG43" s="43"/>
      <c r="CH43" s="43"/>
      <c r="CI43" s="318" t="str">
        <f t="shared" si="38"/>
        <v/>
      </c>
      <c r="CJ43" s="249"/>
      <c r="CK43" s="250"/>
      <c r="CL43" s="319" t="str">
        <f t="shared" si="32"/>
        <v/>
      </c>
      <c r="CM43" s="320" t="str">
        <f t="shared" si="33"/>
        <v/>
      </c>
      <c r="CN43" s="43"/>
      <c r="CO43" s="43"/>
      <c r="CQ43" s="43"/>
      <c r="CS43" s="236"/>
      <c r="CT43" s="236"/>
    </row>
    <row r="44" spans="2:98" s="37" customFormat="1" ht="27" customHeight="1">
      <c r="B44" s="370"/>
      <c r="C44" s="258"/>
      <c r="D44" s="330" t="str">
        <f t="shared" si="42"/>
        <v/>
      </c>
      <c r="E44" s="421"/>
      <c r="F44" s="364"/>
      <c r="G44" s="523"/>
      <c r="H44" s="365" t="s">
        <v>496</v>
      </c>
      <c r="I44" s="357"/>
      <c r="J44" s="358">
        <f t="shared" si="0"/>
        <v>0</v>
      </c>
      <c r="K44" s="358">
        <f t="shared" si="1"/>
        <v>0</v>
      </c>
      <c r="L44" s="358">
        <f t="shared" si="2"/>
        <v>0</v>
      </c>
      <c r="M44" s="359">
        <f t="shared" si="3"/>
        <v>0</v>
      </c>
      <c r="N44" s="359"/>
      <c r="O44" s="359"/>
      <c r="P44" s="687">
        <f t="shared" si="39"/>
        <v>0</v>
      </c>
      <c r="Q44" s="428">
        <f t="shared" si="43"/>
        <v>0</v>
      </c>
      <c r="R44" s="360">
        <f t="shared" si="6"/>
        <v>0</v>
      </c>
      <c r="S44" s="360">
        <f t="shared" si="7"/>
        <v>0</v>
      </c>
      <c r="T44" s="360"/>
      <c r="U44" s="359"/>
      <c r="V44" s="361">
        <f t="shared" si="8"/>
        <v>0</v>
      </c>
      <c r="W44" s="359"/>
      <c r="X44" s="359"/>
      <c r="Y44" s="362" t="s">
        <v>498</v>
      </c>
      <c r="Z44" s="524"/>
      <c r="AA44" s="363" t="s">
        <v>499</v>
      </c>
      <c r="AB44" s="357"/>
      <c r="AC44" s="268">
        <f t="shared" si="9"/>
        <v>0</v>
      </c>
      <c r="AD44" s="268">
        <f t="shared" si="10"/>
        <v>0</v>
      </c>
      <c r="AE44" s="268">
        <f t="shared" si="11"/>
        <v>0</v>
      </c>
      <c r="AF44" s="269">
        <f t="shared" si="12"/>
        <v>0</v>
      </c>
      <c r="AG44" s="206"/>
      <c r="AH44" s="206"/>
      <c r="AI44" s="429">
        <f t="shared" si="40"/>
        <v>0</v>
      </c>
      <c r="AJ44" s="429">
        <f t="shared" si="41"/>
        <v>0</v>
      </c>
      <c r="AK44" s="206"/>
      <c r="AL44" s="206"/>
      <c r="AM44" s="206"/>
      <c r="AN44" s="208"/>
      <c r="AO44" s="208"/>
      <c r="AP44" s="208"/>
      <c r="AQ44" s="208"/>
      <c r="AR44" s="354" t="str">
        <f t="shared" si="15"/>
        <v/>
      </c>
      <c r="AS44" s="355" t="str">
        <f t="shared" si="16"/>
        <v/>
      </c>
      <c r="AT44" s="265" t="str">
        <f t="shared" si="17"/>
        <v/>
      </c>
      <c r="AU44" s="251" t="str">
        <f t="shared" si="18"/>
        <v/>
      </c>
      <c r="AV44" s="37">
        <f t="shared" si="44"/>
        <v>1</v>
      </c>
      <c r="AW44" s="37">
        <f>SUM($F$10:F44)</f>
        <v>0</v>
      </c>
      <c r="AX44" s="233" t="str">
        <f t="shared" si="20"/>
        <v/>
      </c>
      <c r="AY44" s="43" t="str">
        <f t="shared" si="21"/>
        <v/>
      </c>
      <c r="AZ44" s="234" t="str">
        <f t="shared" si="22"/>
        <v/>
      </c>
      <c r="BA44" s="296">
        <f>SUM($AU$10:AU44)</f>
        <v>0</v>
      </c>
      <c r="BB44" s="43" t="str">
        <f t="shared" si="45"/>
        <v/>
      </c>
      <c r="BC44" s="43" t="str">
        <f t="shared" si="24"/>
        <v/>
      </c>
      <c r="BD44" s="43" t="str">
        <f t="shared" si="25"/>
        <v/>
      </c>
      <c r="BE44" s="321" t="str">
        <f t="shared" si="34"/>
        <v/>
      </c>
      <c r="BF44" s="39" t="str">
        <f t="shared" si="46"/>
        <v/>
      </c>
      <c r="BG44" s="322" t="str">
        <f t="shared" si="27"/>
        <v/>
      </c>
      <c r="BH44" s="323" t="str">
        <f t="shared" si="35"/>
        <v/>
      </c>
      <c r="BI44" s="324" t="str">
        <f t="shared" si="36"/>
        <v/>
      </c>
      <c r="BJ44" s="43"/>
      <c r="BK44" s="43"/>
      <c r="BL44" s="300" t="str">
        <f t="shared" si="37"/>
        <v/>
      </c>
      <c r="BT44" s="297">
        <f t="shared" si="28"/>
        <v>0</v>
      </c>
      <c r="BU44" s="298" t="str">
        <f t="shared" si="29"/>
        <v/>
      </c>
      <c r="BV44" s="299" t="str">
        <f t="shared" si="30"/>
        <v/>
      </c>
      <c r="BW44" s="246">
        <f t="shared" si="31"/>
        <v>0</v>
      </c>
      <c r="BX44" s="246"/>
      <c r="CC44" s="43"/>
      <c r="CD44" s="43"/>
      <c r="CE44" s="43"/>
      <c r="CF44" s="43"/>
      <c r="CG44" s="43"/>
      <c r="CH44" s="43"/>
      <c r="CI44" s="318" t="str">
        <f t="shared" si="38"/>
        <v/>
      </c>
      <c r="CJ44" s="249"/>
      <c r="CK44" s="250"/>
      <c r="CL44" s="319" t="str">
        <f t="shared" si="32"/>
        <v/>
      </c>
      <c r="CM44" s="320" t="str">
        <f t="shared" si="33"/>
        <v/>
      </c>
      <c r="CN44" s="43"/>
      <c r="CO44" s="43"/>
      <c r="CQ44" s="43"/>
      <c r="CS44" s="236"/>
      <c r="CT44" s="236"/>
    </row>
    <row r="45" spans="2:98" s="37" customFormat="1" ht="27" customHeight="1">
      <c r="B45" s="370"/>
      <c r="C45" s="258"/>
      <c r="D45" s="330" t="str">
        <f t="shared" si="42"/>
        <v/>
      </c>
      <c r="E45" s="421"/>
      <c r="F45" s="364"/>
      <c r="G45" s="523"/>
      <c r="H45" s="365" t="s">
        <v>496</v>
      </c>
      <c r="I45" s="357"/>
      <c r="J45" s="358">
        <f t="shared" si="0"/>
        <v>0</v>
      </c>
      <c r="K45" s="358">
        <f t="shared" si="1"/>
        <v>0</v>
      </c>
      <c r="L45" s="358">
        <f t="shared" si="2"/>
        <v>0</v>
      </c>
      <c r="M45" s="359">
        <f t="shared" si="3"/>
        <v>0</v>
      </c>
      <c r="N45" s="359"/>
      <c r="O45" s="359"/>
      <c r="P45" s="687">
        <f t="shared" si="39"/>
        <v>0</v>
      </c>
      <c r="Q45" s="428">
        <f t="shared" si="43"/>
        <v>0</v>
      </c>
      <c r="R45" s="360">
        <f t="shared" si="6"/>
        <v>0</v>
      </c>
      <c r="S45" s="360">
        <f t="shared" si="7"/>
        <v>0</v>
      </c>
      <c r="T45" s="360"/>
      <c r="U45" s="359"/>
      <c r="V45" s="361">
        <f t="shared" si="8"/>
        <v>0</v>
      </c>
      <c r="W45" s="359"/>
      <c r="X45" s="359"/>
      <c r="Y45" s="362" t="s">
        <v>498</v>
      </c>
      <c r="Z45" s="524"/>
      <c r="AA45" s="363" t="s">
        <v>499</v>
      </c>
      <c r="AB45" s="357"/>
      <c r="AC45" s="268">
        <f t="shared" si="9"/>
        <v>0</v>
      </c>
      <c r="AD45" s="268">
        <f t="shared" si="10"/>
        <v>0</v>
      </c>
      <c r="AE45" s="268">
        <f t="shared" si="11"/>
        <v>0</v>
      </c>
      <c r="AF45" s="269">
        <f t="shared" si="12"/>
        <v>0</v>
      </c>
      <c r="AG45" s="206"/>
      <c r="AH45" s="206"/>
      <c r="AI45" s="429">
        <f t="shared" si="40"/>
        <v>0</v>
      </c>
      <c r="AJ45" s="429">
        <f t="shared" si="41"/>
        <v>0</v>
      </c>
      <c r="AK45" s="206"/>
      <c r="AL45" s="206"/>
      <c r="AM45" s="206"/>
      <c r="AN45" s="208"/>
      <c r="AO45" s="208"/>
      <c r="AP45" s="208"/>
      <c r="AQ45" s="208"/>
      <c r="AR45" s="354" t="str">
        <f t="shared" si="15"/>
        <v/>
      </c>
      <c r="AS45" s="355" t="str">
        <f t="shared" si="16"/>
        <v/>
      </c>
      <c r="AT45" s="265" t="str">
        <f t="shared" si="17"/>
        <v/>
      </c>
      <c r="AU45" s="251" t="str">
        <f t="shared" si="18"/>
        <v/>
      </c>
      <c r="AV45" s="37">
        <f t="shared" si="44"/>
        <v>1</v>
      </c>
      <c r="AW45" s="37">
        <f>SUM($F$10:F45)</f>
        <v>0</v>
      </c>
      <c r="AX45" s="233" t="str">
        <f t="shared" si="20"/>
        <v/>
      </c>
      <c r="AY45" s="43" t="str">
        <f t="shared" si="21"/>
        <v/>
      </c>
      <c r="AZ45" s="234" t="str">
        <f t="shared" si="22"/>
        <v/>
      </c>
      <c r="BA45" s="296">
        <f>SUM($AU$10:AU45)</f>
        <v>0</v>
      </c>
      <c r="BB45" s="43" t="str">
        <f t="shared" si="45"/>
        <v/>
      </c>
      <c r="BC45" s="43" t="str">
        <f t="shared" si="24"/>
        <v/>
      </c>
      <c r="BD45" s="43" t="str">
        <f t="shared" si="25"/>
        <v/>
      </c>
      <c r="BE45" s="321" t="str">
        <f t="shared" si="34"/>
        <v/>
      </c>
      <c r="BF45" s="39" t="str">
        <f t="shared" si="46"/>
        <v/>
      </c>
      <c r="BG45" s="322" t="str">
        <f t="shared" si="27"/>
        <v/>
      </c>
      <c r="BH45" s="323" t="str">
        <f t="shared" si="35"/>
        <v/>
      </c>
      <c r="BI45" s="324" t="str">
        <f t="shared" si="36"/>
        <v/>
      </c>
      <c r="BJ45" s="43"/>
      <c r="BK45" s="43"/>
      <c r="BL45" s="300" t="str">
        <f t="shared" si="37"/>
        <v/>
      </c>
      <c r="BT45" s="297">
        <f t="shared" si="28"/>
        <v>0</v>
      </c>
      <c r="BU45" s="298" t="str">
        <f t="shared" si="29"/>
        <v/>
      </c>
      <c r="BV45" s="299" t="str">
        <f t="shared" si="30"/>
        <v/>
      </c>
      <c r="BW45" s="246">
        <f t="shared" si="31"/>
        <v>0</v>
      </c>
      <c r="BX45" s="246"/>
      <c r="CC45" s="43"/>
      <c r="CD45" s="43"/>
      <c r="CE45" s="43"/>
      <c r="CF45" s="43"/>
      <c r="CG45" s="43"/>
      <c r="CH45" s="43"/>
      <c r="CI45" s="318" t="str">
        <f t="shared" si="38"/>
        <v/>
      </c>
      <c r="CJ45" s="249"/>
      <c r="CK45" s="250"/>
      <c r="CL45" s="319" t="str">
        <f t="shared" si="32"/>
        <v/>
      </c>
      <c r="CM45" s="320" t="str">
        <f t="shared" si="33"/>
        <v/>
      </c>
      <c r="CN45" s="43"/>
      <c r="CO45" s="43"/>
      <c r="CQ45" s="43"/>
      <c r="CS45" s="236"/>
      <c r="CT45" s="236"/>
    </row>
    <row r="46" spans="2:98" s="37" customFormat="1" ht="27" customHeight="1">
      <c r="B46" s="370"/>
      <c r="C46" s="258"/>
      <c r="D46" s="330" t="str">
        <f t="shared" si="42"/>
        <v/>
      </c>
      <c r="E46" s="421"/>
      <c r="F46" s="364"/>
      <c r="G46" s="523"/>
      <c r="H46" s="365" t="s">
        <v>496</v>
      </c>
      <c r="I46" s="357"/>
      <c r="J46" s="358">
        <f t="shared" si="0"/>
        <v>0</v>
      </c>
      <c r="K46" s="358">
        <f t="shared" si="1"/>
        <v>0</v>
      </c>
      <c r="L46" s="358">
        <f t="shared" si="2"/>
        <v>0</v>
      </c>
      <c r="M46" s="359">
        <f t="shared" si="3"/>
        <v>0</v>
      </c>
      <c r="N46" s="359"/>
      <c r="O46" s="359"/>
      <c r="P46" s="687">
        <f t="shared" si="39"/>
        <v>0</v>
      </c>
      <c r="Q46" s="428">
        <f t="shared" si="43"/>
        <v>0</v>
      </c>
      <c r="R46" s="360">
        <f t="shared" si="6"/>
        <v>0</v>
      </c>
      <c r="S46" s="360">
        <f t="shared" si="7"/>
        <v>0</v>
      </c>
      <c r="T46" s="360"/>
      <c r="U46" s="359"/>
      <c r="V46" s="361">
        <f t="shared" si="8"/>
        <v>0</v>
      </c>
      <c r="W46" s="359"/>
      <c r="X46" s="359"/>
      <c r="Y46" s="362" t="s">
        <v>498</v>
      </c>
      <c r="Z46" s="524"/>
      <c r="AA46" s="363" t="s">
        <v>499</v>
      </c>
      <c r="AB46" s="357"/>
      <c r="AC46" s="268">
        <f t="shared" si="9"/>
        <v>0</v>
      </c>
      <c r="AD46" s="268">
        <f t="shared" si="10"/>
        <v>0</v>
      </c>
      <c r="AE46" s="268">
        <f t="shared" si="11"/>
        <v>0</v>
      </c>
      <c r="AF46" s="269">
        <f t="shared" si="12"/>
        <v>0</v>
      </c>
      <c r="AG46" s="206"/>
      <c r="AH46" s="206"/>
      <c r="AI46" s="429">
        <f t="shared" si="40"/>
        <v>0</v>
      </c>
      <c r="AJ46" s="429">
        <f t="shared" si="41"/>
        <v>0</v>
      </c>
      <c r="AK46" s="206"/>
      <c r="AL46" s="206"/>
      <c r="AM46" s="206"/>
      <c r="AN46" s="208"/>
      <c r="AO46" s="208"/>
      <c r="AP46" s="208"/>
      <c r="AQ46" s="208"/>
      <c r="AR46" s="354" t="str">
        <f t="shared" si="15"/>
        <v/>
      </c>
      <c r="AS46" s="355" t="str">
        <f t="shared" si="16"/>
        <v/>
      </c>
      <c r="AT46" s="265" t="str">
        <f t="shared" si="17"/>
        <v/>
      </c>
      <c r="AU46" s="251" t="str">
        <f t="shared" si="18"/>
        <v/>
      </c>
      <c r="AV46" s="37">
        <f t="shared" si="44"/>
        <v>1</v>
      </c>
      <c r="AW46" s="37">
        <f>SUM($F$10:F46)</f>
        <v>0</v>
      </c>
      <c r="AX46" s="233" t="str">
        <f t="shared" si="20"/>
        <v/>
      </c>
      <c r="AY46" s="43" t="str">
        <f t="shared" si="21"/>
        <v/>
      </c>
      <c r="AZ46" s="234" t="str">
        <f t="shared" si="22"/>
        <v/>
      </c>
      <c r="BA46" s="296">
        <f>SUM($AU$10:AU46)</f>
        <v>0</v>
      </c>
      <c r="BB46" s="43" t="str">
        <f t="shared" si="45"/>
        <v/>
      </c>
      <c r="BC46" s="43" t="str">
        <f t="shared" si="24"/>
        <v/>
      </c>
      <c r="BD46" s="43" t="str">
        <f t="shared" si="25"/>
        <v/>
      </c>
      <c r="BE46" s="321" t="str">
        <f t="shared" si="34"/>
        <v/>
      </c>
      <c r="BF46" s="39" t="str">
        <f t="shared" si="46"/>
        <v/>
      </c>
      <c r="BG46" s="322" t="str">
        <f t="shared" si="27"/>
        <v/>
      </c>
      <c r="BH46" s="323" t="str">
        <f t="shared" si="35"/>
        <v/>
      </c>
      <c r="BI46" s="324" t="str">
        <f t="shared" si="36"/>
        <v/>
      </c>
      <c r="BJ46" s="43"/>
      <c r="BK46" s="43"/>
      <c r="BL46" s="300" t="str">
        <f t="shared" si="37"/>
        <v/>
      </c>
      <c r="BT46" s="297">
        <f t="shared" si="28"/>
        <v>0</v>
      </c>
      <c r="BU46" s="298" t="str">
        <f t="shared" si="29"/>
        <v/>
      </c>
      <c r="BV46" s="299" t="str">
        <f t="shared" si="30"/>
        <v/>
      </c>
      <c r="BW46" s="246">
        <f t="shared" si="31"/>
        <v>0</v>
      </c>
      <c r="BX46" s="246"/>
      <c r="CC46" s="43"/>
      <c r="CD46" s="43"/>
      <c r="CE46" s="43"/>
      <c r="CF46" s="43"/>
      <c r="CG46" s="43"/>
      <c r="CH46" s="43"/>
      <c r="CI46" s="318" t="str">
        <f t="shared" si="38"/>
        <v/>
      </c>
      <c r="CJ46" s="249"/>
      <c r="CK46" s="250"/>
      <c r="CL46" s="319" t="str">
        <f t="shared" si="32"/>
        <v/>
      </c>
      <c r="CM46" s="320" t="str">
        <f t="shared" si="33"/>
        <v/>
      </c>
      <c r="CN46" s="43"/>
      <c r="CO46" s="43"/>
      <c r="CQ46" s="43"/>
      <c r="CS46" s="236"/>
      <c r="CT46" s="236"/>
    </row>
    <row r="47" spans="2:98" s="37" customFormat="1" ht="27" customHeight="1">
      <c r="B47" s="370"/>
      <c r="C47" s="258"/>
      <c r="D47" s="330" t="str">
        <f t="shared" si="42"/>
        <v/>
      </c>
      <c r="E47" s="421"/>
      <c r="F47" s="364"/>
      <c r="G47" s="523"/>
      <c r="H47" s="365" t="s">
        <v>496</v>
      </c>
      <c r="I47" s="357"/>
      <c r="J47" s="358">
        <f t="shared" si="0"/>
        <v>0</v>
      </c>
      <c r="K47" s="358">
        <f t="shared" si="1"/>
        <v>0</v>
      </c>
      <c r="L47" s="358">
        <f t="shared" si="2"/>
        <v>0</v>
      </c>
      <c r="M47" s="359">
        <f t="shared" si="3"/>
        <v>0</v>
      </c>
      <c r="N47" s="359"/>
      <c r="O47" s="359"/>
      <c r="P47" s="687">
        <f t="shared" si="39"/>
        <v>0</v>
      </c>
      <c r="Q47" s="428">
        <f t="shared" si="43"/>
        <v>0</v>
      </c>
      <c r="R47" s="360">
        <f t="shared" si="6"/>
        <v>0</v>
      </c>
      <c r="S47" s="360">
        <f t="shared" si="7"/>
        <v>0</v>
      </c>
      <c r="T47" s="360"/>
      <c r="U47" s="359"/>
      <c r="V47" s="361">
        <f t="shared" si="8"/>
        <v>0</v>
      </c>
      <c r="W47" s="359"/>
      <c r="X47" s="359"/>
      <c r="Y47" s="362" t="s">
        <v>498</v>
      </c>
      <c r="Z47" s="524"/>
      <c r="AA47" s="363" t="s">
        <v>499</v>
      </c>
      <c r="AB47" s="357"/>
      <c r="AC47" s="268">
        <f t="shared" si="9"/>
        <v>0</v>
      </c>
      <c r="AD47" s="268">
        <f t="shared" si="10"/>
        <v>0</v>
      </c>
      <c r="AE47" s="268">
        <f t="shared" si="11"/>
        <v>0</v>
      </c>
      <c r="AF47" s="269">
        <f t="shared" si="12"/>
        <v>0</v>
      </c>
      <c r="AG47" s="206"/>
      <c r="AH47" s="206"/>
      <c r="AI47" s="429">
        <f t="shared" si="40"/>
        <v>0</v>
      </c>
      <c r="AJ47" s="429">
        <f t="shared" si="41"/>
        <v>0</v>
      </c>
      <c r="AK47" s="206"/>
      <c r="AL47" s="206"/>
      <c r="AM47" s="206"/>
      <c r="AN47" s="208"/>
      <c r="AO47" s="208"/>
      <c r="AP47" s="208"/>
      <c r="AQ47" s="208"/>
      <c r="AR47" s="354" t="str">
        <f t="shared" si="15"/>
        <v/>
      </c>
      <c r="AS47" s="355" t="str">
        <f t="shared" si="16"/>
        <v/>
      </c>
      <c r="AT47" s="265" t="str">
        <f t="shared" si="17"/>
        <v/>
      </c>
      <c r="AU47" s="251" t="str">
        <f t="shared" si="18"/>
        <v/>
      </c>
      <c r="AV47" s="37">
        <f t="shared" si="44"/>
        <v>1</v>
      </c>
      <c r="AW47" s="37">
        <f>SUM($F$10:F47)</f>
        <v>0</v>
      </c>
      <c r="AX47" s="233" t="str">
        <f t="shared" si="20"/>
        <v/>
      </c>
      <c r="AY47" s="43" t="str">
        <f t="shared" si="21"/>
        <v/>
      </c>
      <c r="AZ47" s="234" t="str">
        <f t="shared" si="22"/>
        <v/>
      </c>
      <c r="BA47" s="296">
        <f>SUM($AU$10:AU47)</f>
        <v>0</v>
      </c>
      <c r="BB47" s="43" t="str">
        <f t="shared" si="45"/>
        <v/>
      </c>
      <c r="BC47" s="43" t="str">
        <f t="shared" si="24"/>
        <v/>
      </c>
      <c r="BD47" s="43" t="str">
        <f t="shared" si="25"/>
        <v/>
      </c>
      <c r="BE47" s="321" t="str">
        <f t="shared" si="34"/>
        <v/>
      </c>
      <c r="BF47" s="39" t="str">
        <f t="shared" si="46"/>
        <v/>
      </c>
      <c r="BG47" s="322" t="str">
        <f t="shared" si="27"/>
        <v/>
      </c>
      <c r="BH47" s="323" t="str">
        <f t="shared" si="35"/>
        <v/>
      </c>
      <c r="BI47" s="324" t="str">
        <f t="shared" si="36"/>
        <v/>
      </c>
      <c r="BJ47" s="43"/>
      <c r="BK47" s="43"/>
      <c r="BL47" s="300" t="str">
        <f t="shared" si="37"/>
        <v/>
      </c>
      <c r="BT47" s="297">
        <f t="shared" si="28"/>
        <v>0</v>
      </c>
      <c r="BU47" s="298" t="str">
        <f t="shared" si="29"/>
        <v/>
      </c>
      <c r="BV47" s="299" t="str">
        <f t="shared" si="30"/>
        <v/>
      </c>
      <c r="BW47" s="246">
        <f t="shared" si="31"/>
        <v>0</v>
      </c>
      <c r="BX47" s="246"/>
      <c r="CC47" s="43"/>
      <c r="CD47" s="43"/>
      <c r="CE47" s="43"/>
      <c r="CF47" s="43"/>
      <c r="CG47" s="43"/>
      <c r="CH47" s="43"/>
      <c r="CI47" s="318" t="str">
        <f t="shared" si="38"/>
        <v/>
      </c>
      <c r="CJ47" s="249"/>
      <c r="CK47" s="250"/>
      <c r="CL47" s="319" t="str">
        <f t="shared" si="32"/>
        <v/>
      </c>
      <c r="CM47" s="320" t="str">
        <f t="shared" si="33"/>
        <v/>
      </c>
      <c r="CN47" s="43"/>
      <c r="CO47" s="43"/>
      <c r="CQ47" s="43"/>
      <c r="CS47" s="236"/>
      <c r="CT47" s="236"/>
    </row>
    <row r="48" spans="2:98" s="37" customFormat="1" ht="27" customHeight="1">
      <c r="B48" s="370"/>
      <c r="C48" s="258"/>
      <c r="D48" s="330" t="str">
        <f t="shared" si="42"/>
        <v/>
      </c>
      <c r="E48" s="421"/>
      <c r="F48" s="364"/>
      <c r="G48" s="523"/>
      <c r="H48" s="365" t="s">
        <v>496</v>
      </c>
      <c r="I48" s="357"/>
      <c r="J48" s="358">
        <f t="shared" si="0"/>
        <v>0</v>
      </c>
      <c r="K48" s="358">
        <f t="shared" si="1"/>
        <v>0</v>
      </c>
      <c r="L48" s="358">
        <f t="shared" si="2"/>
        <v>0</v>
      </c>
      <c r="M48" s="359">
        <f t="shared" si="3"/>
        <v>0</v>
      </c>
      <c r="N48" s="359"/>
      <c r="O48" s="359"/>
      <c r="P48" s="687">
        <f t="shared" si="39"/>
        <v>0</v>
      </c>
      <c r="Q48" s="428">
        <f t="shared" si="43"/>
        <v>0</v>
      </c>
      <c r="R48" s="360">
        <f t="shared" si="6"/>
        <v>0</v>
      </c>
      <c r="S48" s="360">
        <f t="shared" si="7"/>
        <v>0</v>
      </c>
      <c r="T48" s="360"/>
      <c r="U48" s="359"/>
      <c r="V48" s="361">
        <f t="shared" si="8"/>
        <v>0</v>
      </c>
      <c r="W48" s="359"/>
      <c r="X48" s="359"/>
      <c r="Y48" s="362" t="s">
        <v>498</v>
      </c>
      <c r="Z48" s="524"/>
      <c r="AA48" s="363" t="s">
        <v>499</v>
      </c>
      <c r="AB48" s="357"/>
      <c r="AC48" s="268">
        <f t="shared" si="9"/>
        <v>0</v>
      </c>
      <c r="AD48" s="268">
        <f t="shared" si="10"/>
        <v>0</v>
      </c>
      <c r="AE48" s="268">
        <f t="shared" si="11"/>
        <v>0</v>
      </c>
      <c r="AF48" s="269">
        <f t="shared" si="12"/>
        <v>0</v>
      </c>
      <c r="AG48" s="206"/>
      <c r="AH48" s="206"/>
      <c r="AI48" s="429">
        <f t="shared" si="40"/>
        <v>0</v>
      </c>
      <c r="AJ48" s="429">
        <f t="shared" si="41"/>
        <v>0</v>
      </c>
      <c r="AK48" s="206"/>
      <c r="AL48" s="206"/>
      <c r="AM48" s="206"/>
      <c r="AN48" s="208"/>
      <c r="AO48" s="208"/>
      <c r="AP48" s="208"/>
      <c r="AQ48" s="208"/>
      <c r="AR48" s="354" t="str">
        <f t="shared" si="15"/>
        <v/>
      </c>
      <c r="AS48" s="355" t="str">
        <f t="shared" si="16"/>
        <v/>
      </c>
      <c r="AT48" s="265" t="str">
        <f t="shared" si="17"/>
        <v/>
      </c>
      <c r="AU48" s="251" t="str">
        <f t="shared" si="18"/>
        <v/>
      </c>
      <c r="AV48" s="37">
        <f t="shared" si="44"/>
        <v>1</v>
      </c>
      <c r="AW48" s="37">
        <f>SUM($F$10:F48)</f>
        <v>0</v>
      </c>
      <c r="AX48" s="233" t="str">
        <f t="shared" si="20"/>
        <v/>
      </c>
      <c r="AY48" s="43" t="str">
        <f t="shared" si="21"/>
        <v/>
      </c>
      <c r="AZ48" s="234" t="str">
        <f t="shared" si="22"/>
        <v/>
      </c>
      <c r="BA48" s="296">
        <f>SUM($AU$10:AU48)</f>
        <v>0</v>
      </c>
      <c r="BB48" s="43" t="str">
        <f t="shared" si="45"/>
        <v/>
      </c>
      <c r="BC48" s="43" t="str">
        <f t="shared" si="24"/>
        <v/>
      </c>
      <c r="BD48" s="43" t="str">
        <f t="shared" si="25"/>
        <v/>
      </c>
      <c r="BE48" s="321" t="str">
        <f t="shared" si="34"/>
        <v/>
      </c>
      <c r="BF48" s="39" t="str">
        <f t="shared" si="46"/>
        <v/>
      </c>
      <c r="BG48" s="322" t="str">
        <f t="shared" si="27"/>
        <v/>
      </c>
      <c r="BH48" s="323" t="str">
        <f t="shared" si="35"/>
        <v/>
      </c>
      <c r="BI48" s="324" t="str">
        <f t="shared" si="36"/>
        <v/>
      </c>
      <c r="BJ48" s="43"/>
      <c r="BK48" s="43"/>
      <c r="BL48" s="300" t="str">
        <f t="shared" si="37"/>
        <v/>
      </c>
      <c r="BT48" s="297">
        <f t="shared" si="28"/>
        <v>0</v>
      </c>
      <c r="BU48" s="298" t="str">
        <f t="shared" si="29"/>
        <v/>
      </c>
      <c r="BV48" s="299" t="str">
        <f t="shared" si="30"/>
        <v/>
      </c>
      <c r="BW48" s="246">
        <f t="shared" si="31"/>
        <v>0</v>
      </c>
      <c r="BX48" s="246"/>
      <c r="CC48" s="43"/>
      <c r="CD48" s="43"/>
      <c r="CE48" s="43"/>
      <c r="CF48" s="43"/>
      <c r="CG48" s="43"/>
      <c r="CH48" s="43"/>
      <c r="CI48" s="318" t="str">
        <f t="shared" si="38"/>
        <v/>
      </c>
      <c r="CJ48" s="249"/>
      <c r="CK48" s="250"/>
      <c r="CL48" s="319" t="str">
        <f t="shared" si="32"/>
        <v/>
      </c>
      <c r="CM48" s="320" t="str">
        <f t="shared" si="33"/>
        <v/>
      </c>
      <c r="CN48" s="43"/>
      <c r="CO48" s="43"/>
      <c r="CQ48" s="43"/>
      <c r="CS48" s="236"/>
      <c r="CT48" s="236"/>
    </row>
    <row r="49" spans="2:98" s="37" customFormat="1" ht="27" customHeight="1">
      <c r="B49" s="370"/>
      <c r="C49" s="258"/>
      <c r="D49" s="330" t="str">
        <f t="shared" si="42"/>
        <v/>
      </c>
      <c r="E49" s="421"/>
      <c r="F49" s="364"/>
      <c r="G49" s="523"/>
      <c r="H49" s="365" t="s">
        <v>496</v>
      </c>
      <c r="I49" s="357"/>
      <c r="J49" s="358">
        <f t="shared" si="0"/>
        <v>0</v>
      </c>
      <c r="K49" s="358">
        <f t="shared" si="1"/>
        <v>0</v>
      </c>
      <c r="L49" s="358">
        <f t="shared" si="2"/>
        <v>0</v>
      </c>
      <c r="M49" s="359">
        <f t="shared" si="3"/>
        <v>0</v>
      </c>
      <c r="N49" s="359"/>
      <c r="O49" s="359"/>
      <c r="P49" s="687">
        <f t="shared" si="39"/>
        <v>0</v>
      </c>
      <c r="Q49" s="428">
        <f t="shared" si="43"/>
        <v>0</v>
      </c>
      <c r="R49" s="360">
        <f t="shared" si="6"/>
        <v>0</v>
      </c>
      <c r="S49" s="360">
        <f t="shared" si="7"/>
        <v>0</v>
      </c>
      <c r="T49" s="360"/>
      <c r="U49" s="359"/>
      <c r="V49" s="361">
        <f t="shared" si="8"/>
        <v>0</v>
      </c>
      <c r="W49" s="359"/>
      <c r="X49" s="359"/>
      <c r="Y49" s="362" t="s">
        <v>498</v>
      </c>
      <c r="Z49" s="524"/>
      <c r="AA49" s="363" t="s">
        <v>499</v>
      </c>
      <c r="AB49" s="357"/>
      <c r="AC49" s="268">
        <f t="shared" si="9"/>
        <v>0</v>
      </c>
      <c r="AD49" s="268">
        <f t="shared" si="10"/>
        <v>0</v>
      </c>
      <c r="AE49" s="268">
        <f t="shared" si="11"/>
        <v>0</v>
      </c>
      <c r="AF49" s="269">
        <f t="shared" si="12"/>
        <v>0</v>
      </c>
      <c r="AG49" s="206"/>
      <c r="AH49" s="206"/>
      <c r="AI49" s="429">
        <f t="shared" si="40"/>
        <v>0</v>
      </c>
      <c r="AJ49" s="429">
        <f t="shared" si="41"/>
        <v>0</v>
      </c>
      <c r="AK49" s="206"/>
      <c r="AL49" s="206"/>
      <c r="AM49" s="206"/>
      <c r="AN49" s="208"/>
      <c r="AO49" s="208"/>
      <c r="AP49" s="208"/>
      <c r="AQ49" s="208"/>
      <c r="AR49" s="354" t="str">
        <f t="shared" si="15"/>
        <v/>
      </c>
      <c r="AS49" s="355" t="str">
        <f t="shared" si="16"/>
        <v/>
      </c>
      <c r="AT49" s="265" t="str">
        <f t="shared" si="17"/>
        <v/>
      </c>
      <c r="AU49" s="251" t="str">
        <f t="shared" si="18"/>
        <v/>
      </c>
      <c r="AV49" s="37">
        <f t="shared" si="44"/>
        <v>1</v>
      </c>
      <c r="AW49" s="37">
        <f>SUM($F$10:F49)</f>
        <v>0</v>
      </c>
      <c r="AX49" s="233" t="str">
        <f t="shared" si="20"/>
        <v/>
      </c>
      <c r="AY49" s="43" t="str">
        <f t="shared" si="21"/>
        <v/>
      </c>
      <c r="AZ49" s="234" t="str">
        <f t="shared" si="22"/>
        <v/>
      </c>
      <c r="BA49" s="296">
        <f>SUM($AU$10:AU49)</f>
        <v>0</v>
      </c>
      <c r="BB49" s="43" t="str">
        <f t="shared" si="45"/>
        <v/>
      </c>
      <c r="BC49" s="43" t="str">
        <f t="shared" si="24"/>
        <v/>
      </c>
      <c r="BD49" s="43" t="str">
        <f t="shared" si="25"/>
        <v/>
      </c>
      <c r="BE49" s="321" t="str">
        <f t="shared" si="34"/>
        <v/>
      </c>
      <c r="BF49" s="39" t="str">
        <f t="shared" si="46"/>
        <v/>
      </c>
      <c r="BG49" s="322" t="str">
        <f t="shared" si="27"/>
        <v/>
      </c>
      <c r="BH49" s="323" t="str">
        <f t="shared" si="35"/>
        <v/>
      </c>
      <c r="BI49" s="324" t="str">
        <f t="shared" si="36"/>
        <v/>
      </c>
      <c r="BK49" s="43"/>
      <c r="BL49" s="300" t="str">
        <f t="shared" si="37"/>
        <v/>
      </c>
      <c r="BT49" s="297">
        <f t="shared" si="28"/>
        <v>0</v>
      </c>
      <c r="BU49" s="298" t="str">
        <f t="shared" si="29"/>
        <v/>
      </c>
      <c r="BV49" s="299" t="str">
        <f t="shared" si="30"/>
        <v/>
      </c>
      <c r="BW49" s="246">
        <f t="shared" si="31"/>
        <v>0</v>
      </c>
      <c r="BX49" s="246"/>
      <c r="CC49" s="43"/>
      <c r="CD49" s="43"/>
      <c r="CE49" s="43"/>
      <c r="CF49" s="43"/>
      <c r="CG49" s="43"/>
      <c r="CH49" s="43"/>
      <c r="CI49" s="318" t="str">
        <f t="shared" si="38"/>
        <v/>
      </c>
      <c r="CJ49" s="249"/>
      <c r="CK49" s="250"/>
      <c r="CL49" s="319" t="str">
        <f t="shared" si="32"/>
        <v/>
      </c>
      <c r="CM49" s="320" t="str">
        <f t="shared" si="33"/>
        <v/>
      </c>
      <c r="CO49" s="43"/>
      <c r="CS49" s="236"/>
      <c r="CT49" s="236"/>
    </row>
    <row r="50" spans="2:98" s="37" customFormat="1" ht="27" customHeight="1">
      <c r="B50" s="370"/>
      <c r="C50" s="258"/>
      <c r="D50" s="330" t="str">
        <f t="shared" si="42"/>
        <v/>
      </c>
      <c r="E50" s="421"/>
      <c r="F50" s="364"/>
      <c r="G50" s="523"/>
      <c r="H50" s="365" t="s">
        <v>496</v>
      </c>
      <c r="I50" s="357"/>
      <c r="J50" s="358">
        <f t="shared" si="0"/>
        <v>0</v>
      </c>
      <c r="K50" s="358">
        <f t="shared" si="1"/>
        <v>0</v>
      </c>
      <c r="L50" s="358">
        <f t="shared" si="2"/>
        <v>0</v>
      </c>
      <c r="M50" s="359">
        <f t="shared" si="3"/>
        <v>0</v>
      </c>
      <c r="N50" s="359"/>
      <c r="O50" s="359"/>
      <c r="P50" s="687">
        <f t="shared" si="39"/>
        <v>0</v>
      </c>
      <c r="Q50" s="428">
        <f t="shared" si="43"/>
        <v>0</v>
      </c>
      <c r="R50" s="360">
        <f t="shared" si="6"/>
        <v>0</v>
      </c>
      <c r="S50" s="360">
        <f t="shared" si="7"/>
        <v>0</v>
      </c>
      <c r="T50" s="360"/>
      <c r="U50" s="359"/>
      <c r="V50" s="361">
        <f t="shared" si="8"/>
        <v>0</v>
      </c>
      <c r="W50" s="359"/>
      <c r="X50" s="359"/>
      <c r="Y50" s="362" t="s">
        <v>498</v>
      </c>
      <c r="Z50" s="524"/>
      <c r="AA50" s="363" t="s">
        <v>499</v>
      </c>
      <c r="AB50" s="357"/>
      <c r="AC50" s="268">
        <f t="shared" si="9"/>
        <v>0</v>
      </c>
      <c r="AD50" s="268">
        <f t="shared" si="10"/>
        <v>0</v>
      </c>
      <c r="AE50" s="268">
        <f t="shared" si="11"/>
        <v>0</v>
      </c>
      <c r="AF50" s="269">
        <f t="shared" si="12"/>
        <v>0</v>
      </c>
      <c r="AG50" s="206"/>
      <c r="AH50" s="206"/>
      <c r="AI50" s="429">
        <f t="shared" si="40"/>
        <v>0</v>
      </c>
      <c r="AJ50" s="429">
        <f t="shared" si="41"/>
        <v>0</v>
      </c>
      <c r="AK50" s="206"/>
      <c r="AL50" s="206"/>
      <c r="AM50" s="206"/>
      <c r="AN50" s="208"/>
      <c r="AO50" s="208"/>
      <c r="AP50" s="208"/>
      <c r="AQ50" s="208"/>
      <c r="AR50" s="354" t="str">
        <f t="shared" si="15"/>
        <v/>
      </c>
      <c r="AS50" s="355" t="str">
        <f t="shared" si="16"/>
        <v/>
      </c>
      <c r="AT50" s="265" t="str">
        <f t="shared" si="17"/>
        <v/>
      </c>
      <c r="AU50" s="251" t="str">
        <f t="shared" si="18"/>
        <v/>
      </c>
      <c r="AV50" s="37">
        <f t="shared" si="44"/>
        <v>1</v>
      </c>
      <c r="AW50" s="37">
        <f>SUM($F$10:F50)</f>
        <v>0</v>
      </c>
      <c r="AX50" s="233" t="str">
        <f t="shared" si="20"/>
        <v/>
      </c>
      <c r="AY50" s="43" t="str">
        <f t="shared" si="21"/>
        <v/>
      </c>
      <c r="AZ50" s="234" t="str">
        <f t="shared" si="22"/>
        <v/>
      </c>
      <c r="BA50" s="296">
        <f>SUM($AU$10:AU50)</f>
        <v>0</v>
      </c>
      <c r="BB50" s="43" t="str">
        <f t="shared" si="45"/>
        <v/>
      </c>
      <c r="BC50" s="43" t="str">
        <f t="shared" si="24"/>
        <v/>
      </c>
      <c r="BD50" s="43" t="str">
        <f t="shared" si="25"/>
        <v/>
      </c>
      <c r="BE50" s="321" t="str">
        <f t="shared" si="34"/>
        <v/>
      </c>
      <c r="BF50" s="39" t="str">
        <f t="shared" si="46"/>
        <v/>
      </c>
      <c r="BG50" s="322" t="str">
        <f t="shared" si="27"/>
        <v/>
      </c>
      <c r="BH50" s="323" t="str">
        <f t="shared" si="35"/>
        <v/>
      </c>
      <c r="BI50" s="324" t="str">
        <f t="shared" si="36"/>
        <v/>
      </c>
      <c r="BK50" s="43"/>
      <c r="BL50" s="300" t="str">
        <f t="shared" si="37"/>
        <v/>
      </c>
      <c r="BT50" s="297">
        <f t="shared" si="28"/>
        <v>0</v>
      </c>
      <c r="BU50" s="298" t="str">
        <f t="shared" si="29"/>
        <v/>
      </c>
      <c r="BV50" s="299" t="str">
        <f t="shared" si="30"/>
        <v/>
      </c>
      <c r="BW50" s="246">
        <f t="shared" si="31"/>
        <v>0</v>
      </c>
      <c r="BX50" s="246"/>
      <c r="CC50" s="43"/>
      <c r="CD50" s="43"/>
      <c r="CE50" s="43"/>
      <c r="CF50" s="43"/>
      <c r="CG50" s="43"/>
      <c r="CH50" s="43"/>
      <c r="CI50" s="318" t="str">
        <f t="shared" si="38"/>
        <v/>
      </c>
      <c r="CJ50" s="249"/>
      <c r="CK50" s="250"/>
      <c r="CL50" s="319" t="str">
        <f t="shared" si="32"/>
        <v/>
      </c>
      <c r="CM50" s="320" t="str">
        <f t="shared" si="33"/>
        <v/>
      </c>
      <c r="CO50" s="43"/>
      <c r="CS50" s="236"/>
      <c r="CT50" s="236"/>
    </row>
    <row r="51" spans="2:98" s="37" customFormat="1" ht="27" customHeight="1">
      <c r="B51" s="370"/>
      <c r="C51" s="258"/>
      <c r="D51" s="330" t="str">
        <f t="shared" si="42"/>
        <v/>
      </c>
      <c r="E51" s="421"/>
      <c r="F51" s="364"/>
      <c r="G51" s="523"/>
      <c r="H51" s="365" t="s">
        <v>496</v>
      </c>
      <c r="I51" s="357"/>
      <c r="J51" s="358">
        <f t="shared" si="0"/>
        <v>0</v>
      </c>
      <c r="K51" s="358">
        <f t="shared" si="1"/>
        <v>0</v>
      </c>
      <c r="L51" s="358">
        <f t="shared" si="2"/>
        <v>0</v>
      </c>
      <c r="M51" s="359">
        <f t="shared" si="3"/>
        <v>0</v>
      </c>
      <c r="N51" s="359"/>
      <c r="O51" s="359"/>
      <c r="P51" s="687">
        <f t="shared" si="39"/>
        <v>0</v>
      </c>
      <c r="Q51" s="428">
        <f t="shared" si="43"/>
        <v>0</v>
      </c>
      <c r="R51" s="360">
        <f t="shared" si="6"/>
        <v>0</v>
      </c>
      <c r="S51" s="360">
        <f t="shared" si="7"/>
        <v>0</v>
      </c>
      <c r="T51" s="360"/>
      <c r="U51" s="359"/>
      <c r="V51" s="361">
        <f t="shared" si="8"/>
        <v>0</v>
      </c>
      <c r="W51" s="359"/>
      <c r="X51" s="359"/>
      <c r="Y51" s="362" t="s">
        <v>498</v>
      </c>
      <c r="Z51" s="524"/>
      <c r="AA51" s="363" t="s">
        <v>499</v>
      </c>
      <c r="AB51" s="357"/>
      <c r="AC51" s="268">
        <f t="shared" si="9"/>
        <v>0</v>
      </c>
      <c r="AD51" s="268">
        <f t="shared" si="10"/>
        <v>0</v>
      </c>
      <c r="AE51" s="268">
        <f t="shared" si="11"/>
        <v>0</v>
      </c>
      <c r="AF51" s="269">
        <f t="shared" si="12"/>
        <v>0</v>
      </c>
      <c r="AG51" s="206"/>
      <c r="AH51" s="206"/>
      <c r="AI51" s="429">
        <f t="shared" si="40"/>
        <v>0</v>
      </c>
      <c r="AJ51" s="429">
        <f t="shared" si="41"/>
        <v>0</v>
      </c>
      <c r="AK51" s="206"/>
      <c r="AL51" s="206"/>
      <c r="AM51" s="206"/>
      <c r="AN51" s="208"/>
      <c r="AO51" s="208"/>
      <c r="AP51" s="208"/>
      <c r="AQ51" s="208"/>
      <c r="AR51" s="354" t="str">
        <f t="shared" si="15"/>
        <v/>
      </c>
      <c r="AS51" s="355" t="str">
        <f t="shared" si="16"/>
        <v/>
      </c>
      <c r="AT51" s="265" t="str">
        <f t="shared" si="17"/>
        <v/>
      </c>
      <c r="AU51" s="251" t="str">
        <f t="shared" si="18"/>
        <v/>
      </c>
      <c r="AV51" s="37">
        <f t="shared" si="44"/>
        <v>1</v>
      </c>
      <c r="AW51" s="37">
        <f>SUM($F$10:F51)</f>
        <v>0</v>
      </c>
      <c r="AX51" s="233" t="str">
        <f t="shared" si="20"/>
        <v/>
      </c>
      <c r="AY51" s="43" t="str">
        <f t="shared" si="21"/>
        <v/>
      </c>
      <c r="AZ51" s="234" t="str">
        <f t="shared" si="22"/>
        <v/>
      </c>
      <c r="BA51" s="296">
        <f>SUM($AU$10:AU51)</f>
        <v>0</v>
      </c>
      <c r="BB51" s="43" t="str">
        <f t="shared" si="45"/>
        <v/>
      </c>
      <c r="BC51" s="43" t="str">
        <f t="shared" si="24"/>
        <v/>
      </c>
      <c r="BD51" s="43" t="str">
        <f t="shared" si="25"/>
        <v/>
      </c>
      <c r="BE51" s="321" t="str">
        <f t="shared" si="34"/>
        <v/>
      </c>
      <c r="BF51" s="39" t="str">
        <f t="shared" si="46"/>
        <v/>
      </c>
      <c r="BG51" s="322" t="str">
        <f t="shared" si="27"/>
        <v/>
      </c>
      <c r="BH51" s="323" t="str">
        <f t="shared" si="35"/>
        <v/>
      </c>
      <c r="BI51" s="324" t="str">
        <f t="shared" si="36"/>
        <v/>
      </c>
      <c r="BK51" s="43"/>
      <c r="BL51" s="300" t="str">
        <f t="shared" si="37"/>
        <v/>
      </c>
      <c r="BT51" s="297">
        <f t="shared" si="28"/>
        <v>0</v>
      </c>
      <c r="BU51" s="298" t="str">
        <f t="shared" si="29"/>
        <v/>
      </c>
      <c r="BV51" s="299" t="str">
        <f t="shared" si="30"/>
        <v/>
      </c>
      <c r="BW51" s="246">
        <f t="shared" si="31"/>
        <v>0</v>
      </c>
      <c r="BX51" s="246"/>
      <c r="CC51" s="43"/>
      <c r="CD51" s="43"/>
      <c r="CE51" s="43"/>
      <c r="CF51" s="43"/>
      <c r="CG51" s="43"/>
      <c r="CH51" s="43"/>
      <c r="CI51" s="318" t="str">
        <f t="shared" si="38"/>
        <v/>
      </c>
      <c r="CJ51" s="249"/>
      <c r="CK51" s="250"/>
      <c r="CL51" s="319" t="str">
        <f t="shared" si="32"/>
        <v/>
      </c>
      <c r="CM51" s="320" t="str">
        <f t="shared" si="33"/>
        <v/>
      </c>
      <c r="CO51" s="43"/>
      <c r="CS51" s="236"/>
      <c r="CT51" s="236"/>
    </row>
    <row r="52" spans="2:98" s="37" customFormat="1" ht="27" customHeight="1">
      <c r="B52" s="370"/>
      <c r="C52" s="258"/>
      <c r="D52" s="330" t="str">
        <f t="shared" si="42"/>
        <v/>
      </c>
      <c r="E52" s="421"/>
      <c r="F52" s="364"/>
      <c r="G52" s="523"/>
      <c r="H52" s="365" t="s">
        <v>496</v>
      </c>
      <c r="I52" s="357"/>
      <c r="J52" s="358">
        <f t="shared" si="0"/>
        <v>0</v>
      </c>
      <c r="K52" s="358">
        <f t="shared" si="1"/>
        <v>0</v>
      </c>
      <c r="L52" s="358">
        <f t="shared" si="2"/>
        <v>0</v>
      </c>
      <c r="M52" s="359">
        <f t="shared" si="3"/>
        <v>0</v>
      </c>
      <c r="N52" s="359"/>
      <c r="O52" s="359"/>
      <c r="P52" s="687">
        <f t="shared" si="39"/>
        <v>0</v>
      </c>
      <c r="Q52" s="428">
        <f t="shared" si="43"/>
        <v>0</v>
      </c>
      <c r="R52" s="360">
        <f t="shared" si="6"/>
        <v>0</v>
      </c>
      <c r="S52" s="360">
        <f t="shared" si="7"/>
        <v>0</v>
      </c>
      <c r="T52" s="360"/>
      <c r="U52" s="359"/>
      <c r="V52" s="361">
        <f t="shared" si="8"/>
        <v>0</v>
      </c>
      <c r="W52" s="359"/>
      <c r="X52" s="359"/>
      <c r="Y52" s="362" t="s">
        <v>498</v>
      </c>
      <c r="Z52" s="524"/>
      <c r="AA52" s="363" t="s">
        <v>499</v>
      </c>
      <c r="AB52" s="357"/>
      <c r="AC52" s="268">
        <f t="shared" si="9"/>
        <v>0</v>
      </c>
      <c r="AD52" s="268">
        <f t="shared" si="10"/>
        <v>0</v>
      </c>
      <c r="AE52" s="268">
        <f t="shared" si="11"/>
        <v>0</v>
      </c>
      <c r="AF52" s="269">
        <f t="shared" si="12"/>
        <v>0</v>
      </c>
      <c r="AG52" s="206"/>
      <c r="AH52" s="206"/>
      <c r="AI52" s="429">
        <f t="shared" si="40"/>
        <v>0</v>
      </c>
      <c r="AJ52" s="429">
        <f t="shared" si="41"/>
        <v>0</v>
      </c>
      <c r="AK52" s="206"/>
      <c r="AL52" s="206"/>
      <c r="AM52" s="206"/>
      <c r="AN52" s="208"/>
      <c r="AO52" s="208"/>
      <c r="AP52" s="208"/>
      <c r="AQ52" s="208"/>
      <c r="AR52" s="354" t="str">
        <f t="shared" si="15"/>
        <v/>
      </c>
      <c r="AS52" s="355" t="str">
        <f t="shared" si="16"/>
        <v/>
      </c>
      <c r="AT52" s="265" t="str">
        <f t="shared" si="17"/>
        <v/>
      </c>
      <c r="AU52" s="251" t="str">
        <f t="shared" si="18"/>
        <v/>
      </c>
      <c r="AV52" s="37">
        <f t="shared" si="44"/>
        <v>1</v>
      </c>
      <c r="AW52" s="37">
        <f>SUM($F$10:F52)</f>
        <v>0</v>
      </c>
      <c r="AX52" s="233" t="str">
        <f t="shared" si="20"/>
        <v/>
      </c>
      <c r="AY52" s="43" t="str">
        <f t="shared" si="21"/>
        <v/>
      </c>
      <c r="AZ52" s="234" t="str">
        <f t="shared" si="22"/>
        <v/>
      </c>
      <c r="BA52" s="296">
        <f>SUM($AU$10:AU52)</f>
        <v>0</v>
      </c>
      <c r="BB52" s="43" t="str">
        <f t="shared" si="45"/>
        <v/>
      </c>
      <c r="BC52" s="43" t="str">
        <f t="shared" si="24"/>
        <v/>
      </c>
      <c r="BD52" s="43" t="str">
        <f t="shared" si="25"/>
        <v/>
      </c>
      <c r="BE52" s="321" t="str">
        <f t="shared" si="34"/>
        <v/>
      </c>
      <c r="BF52" s="39" t="str">
        <f t="shared" si="46"/>
        <v/>
      </c>
      <c r="BG52" s="322" t="str">
        <f t="shared" si="27"/>
        <v/>
      </c>
      <c r="BH52" s="323" t="str">
        <f t="shared" si="35"/>
        <v/>
      </c>
      <c r="BI52" s="324" t="str">
        <f t="shared" si="36"/>
        <v/>
      </c>
      <c r="BK52" s="43"/>
      <c r="BL52" s="300" t="str">
        <f t="shared" si="37"/>
        <v/>
      </c>
      <c r="BT52" s="297">
        <f t="shared" si="28"/>
        <v>0</v>
      </c>
      <c r="BU52" s="298" t="str">
        <f t="shared" si="29"/>
        <v/>
      </c>
      <c r="BV52" s="299" t="str">
        <f t="shared" si="30"/>
        <v/>
      </c>
      <c r="BW52" s="246">
        <f t="shared" si="31"/>
        <v>0</v>
      </c>
      <c r="BX52" s="246"/>
      <c r="CC52" s="43"/>
      <c r="CD52" s="43"/>
      <c r="CE52" s="43"/>
      <c r="CF52" s="43"/>
      <c r="CG52" s="43"/>
      <c r="CH52" s="43"/>
      <c r="CI52" s="318" t="str">
        <f t="shared" si="38"/>
        <v/>
      </c>
      <c r="CJ52" s="249"/>
      <c r="CK52" s="250"/>
      <c r="CL52" s="319" t="str">
        <f t="shared" si="32"/>
        <v/>
      </c>
      <c r="CM52" s="320" t="str">
        <f t="shared" si="33"/>
        <v/>
      </c>
      <c r="CO52" s="43"/>
      <c r="CS52" s="236"/>
      <c r="CT52" s="236"/>
    </row>
    <row r="53" spans="2:98" s="37" customFormat="1" ht="27" customHeight="1">
      <c r="B53" s="370"/>
      <c r="C53" s="258"/>
      <c r="D53" s="330" t="str">
        <f t="shared" si="42"/>
        <v/>
      </c>
      <c r="E53" s="421"/>
      <c r="F53" s="364"/>
      <c r="G53" s="523"/>
      <c r="H53" s="365" t="s">
        <v>496</v>
      </c>
      <c r="I53" s="357"/>
      <c r="J53" s="358">
        <f t="shared" si="0"/>
        <v>0</v>
      </c>
      <c r="K53" s="358">
        <f t="shared" si="1"/>
        <v>0</v>
      </c>
      <c r="L53" s="358">
        <f t="shared" si="2"/>
        <v>0</v>
      </c>
      <c r="M53" s="359">
        <f t="shared" si="3"/>
        <v>0</v>
      </c>
      <c r="N53" s="359"/>
      <c r="O53" s="359"/>
      <c r="P53" s="687">
        <f t="shared" si="39"/>
        <v>0</v>
      </c>
      <c r="Q53" s="428">
        <f t="shared" si="43"/>
        <v>0</v>
      </c>
      <c r="R53" s="360">
        <f t="shared" si="6"/>
        <v>0</v>
      </c>
      <c r="S53" s="360">
        <f t="shared" si="7"/>
        <v>0</v>
      </c>
      <c r="T53" s="360"/>
      <c r="U53" s="359"/>
      <c r="V53" s="361">
        <f t="shared" si="8"/>
        <v>0</v>
      </c>
      <c r="W53" s="359"/>
      <c r="X53" s="359"/>
      <c r="Y53" s="362" t="s">
        <v>498</v>
      </c>
      <c r="Z53" s="524"/>
      <c r="AA53" s="363" t="s">
        <v>499</v>
      </c>
      <c r="AB53" s="357"/>
      <c r="AC53" s="268">
        <f t="shared" si="9"/>
        <v>0</v>
      </c>
      <c r="AD53" s="268">
        <f t="shared" si="10"/>
        <v>0</v>
      </c>
      <c r="AE53" s="268">
        <f t="shared" si="11"/>
        <v>0</v>
      </c>
      <c r="AF53" s="269">
        <f t="shared" si="12"/>
        <v>0</v>
      </c>
      <c r="AG53" s="206"/>
      <c r="AH53" s="206"/>
      <c r="AI53" s="429">
        <f t="shared" si="40"/>
        <v>0</v>
      </c>
      <c r="AJ53" s="429">
        <f t="shared" si="41"/>
        <v>0</v>
      </c>
      <c r="AK53" s="206"/>
      <c r="AL53" s="206"/>
      <c r="AM53" s="206"/>
      <c r="AN53" s="208"/>
      <c r="AO53" s="208"/>
      <c r="AP53" s="208"/>
      <c r="AQ53" s="208"/>
      <c r="AR53" s="354" t="str">
        <f t="shared" si="15"/>
        <v/>
      </c>
      <c r="AS53" s="355" t="str">
        <f t="shared" si="16"/>
        <v/>
      </c>
      <c r="AT53" s="265" t="str">
        <f t="shared" si="17"/>
        <v/>
      </c>
      <c r="AU53" s="251" t="str">
        <f t="shared" si="18"/>
        <v/>
      </c>
      <c r="AV53" s="37">
        <f t="shared" si="44"/>
        <v>1</v>
      </c>
      <c r="AW53" s="37">
        <f>SUM($F$10:F53)</f>
        <v>0</v>
      </c>
      <c r="AX53" s="233" t="str">
        <f t="shared" si="20"/>
        <v/>
      </c>
      <c r="AY53" s="43" t="str">
        <f t="shared" si="21"/>
        <v/>
      </c>
      <c r="AZ53" s="234" t="str">
        <f t="shared" si="22"/>
        <v/>
      </c>
      <c r="BA53" s="296">
        <f>SUM($AU$10:AU53)</f>
        <v>0</v>
      </c>
      <c r="BB53" s="43" t="str">
        <f t="shared" si="45"/>
        <v/>
      </c>
      <c r="BC53" s="43" t="str">
        <f t="shared" si="24"/>
        <v/>
      </c>
      <c r="BD53" s="43" t="str">
        <f t="shared" si="25"/>
        <v/>
      </c>
      <c r="BE53" s="321" t="str">
        <f t="shared" si="34"/>
        <v/>
      </c>
      <c r="BF53" s="39" t="str">
        <f t="shared" si="46"/>
        <v/>
      </c>
      <c r="BG53" s="322" t="str">
        <f t="shared" si="27"/>
        <v/>
      </c>
      <c r="BH53" s="323" t="str">
        <f t="shared" si="35"/>
        <v/>
      </c>
      <c r="BI53" s="324" t="str">
        <f t="shared" si="36"/>
        <v/>
      </c>
      <c r="BK53" s="43"/>
      <c r="BL53" s="300" t="str">
        <f t="shared" si="37"/>
        <v/>
      </c>
      <c r="BT53" s="297">
        <f t="shared" si="28"/>
        <v>0</v>
      </c>
      <c r="BU53" s="298" t="str">
        <f t="shared" si="29"/>
        <v/>
      </c>
      <c r="BV53" s="299" t="str">
        <f t="shared" si="30"/>
        <v/>
      </c>
      <c r="BW53" s="246">
        <f t="shared" si="31"/>
        <v>0</v>
      </c>
      <c r="BX53" s="246"/>
      <c r="CC53" s="43"/>
      <c r="CD53" s="43"/>
      <c r="CE53" s="43"/>
      <c r="CF53" s="43"/>
      <c r="CG53" s="43"/>
      <c r="CH53" s="43"/>
      <c r="CI53" s="318" t="str">
        <f t="shared" si="38"/>
        <v/>
      </c>
      <c r="CJ53" s="249"/>
      <c r="CK53" s="250"/>
      <c r="CL53" s="319" t="str">
        <f t="shared" si="32"/>
        <v/>
      </c>
      <c r="CM53" s="320" t="str">
        <f t="shared" si="33"/>
        <v/>
      </c>
      <c r="CO53" s="43"/>
      <c r="CS53" s="236"/>
      <c r="CT53" s="236"/>
    </row>
    <row r="54" spans="2:98" s="236" customFormat="1" ht="27" customHeight="1">
      <c r="B54" s="369"/>
      <c r="C54" s="258"/>
      <c r="D54" s="330" t="str">
        <f t="shared" si="42"/>
        <v/>
      </c>
      <c r="E54" s="421"/>
      <c r="F54" s="364"/>
      <c r="G54" s="523"/>
      <c r="H54" s="365" t="s">
        <v>496</v>
      </c>
      <c r="I54" s="357"/>
      <c r="J54" s="358">
        <f t="shared" si="0"/>
        <v>0</v>
      </c>
      <c r="K54" s="358">
        <f t="shared" si="1"/>
        <v>0</v>
      </c>
      <c r="L54" s="358">
        <f t="shared" si="2"/>
        <v>0</v>
      </c>
      <c r="M54" s="359">
        <f t="shared" si="3"/>
        <v>0</v>
      </c>
      <c r="N54" s="359"/>
      <c r="O54" s="359"/>
      <c r="P54" s="687">
        <f t="shared" si="39"/>
        <v>0</v>
      </c>
      <c r="Q54" s="428">
        <f t="shared" si="43"/>
        <v>0</v>
      </c>
      <c r="R54" s="360">
        <f t="shared" si="6"/>
        <v>0</v>
      </c>
      <c r="S54" s="360">
        <f t="shared" si="7"/>
        <v>0</v>
      </c>
      <c r="T54" s="360"/>
      <c r="U54" s="359"/>
      <c r="V54" s="361">
        <f t="shared" si="8"/>
        <v>0</v>
      </c>
      <c r="W54" s="359"/>
      <c r="X54" s="359"/>
      <c r="Y54" s="362" t="s">
        <v>498</v>
      </c>
      <c r="Z54" s="524"/>
      <c r="AA54" s="363" t="s">
        <v>499</v>
      </c>
      <c r="AB54" s="357"/>
      <c r="AC54" s="268">
        <f t="shared" si="9"/>
        <v>0</v>
      </c>
      <c r="AD54" s="268">
        <f t="shared" si="10"/>
        <v>0</v>
      </c>
      <c r="AE54" s="268">
        <f t="shared" si="11"/>
        <v>0</v>
      </c>
      <c r="AF54" s="269">
        <f t="shared" si="12"/>
        <v>0</v>
      </c>
      <c r="AG54" s="206"/>
      <c r="AH54" s="206"/>
      <c r="AI54" s="429">
        <f t="shared" si="40"/>
        <v>0</v>
      </c>
      <c r="AJ54" s="429">
        <f t="shared" si="41"/>
        <v>0</v>
      </c>
      <c r="AK54" s="206"/>
      <c r="AL54" s="206"/>
      <c r="AM54" s="206"/>
      <c r="AN54" s="208"/>
      <c r="AO54" s="208"/>
      <c r="AP54" s="208"/>
      <c r="AQ54" s="208"/>
      <c r="AR54" s="354" t="str">
        <f t="shared" si="15"/>
        <v/>
      </c>
      <c r="AS54" s="355" t="str">
        <f t="shared" si="16"/>
        <v/>
      </c>
      <c r="AT54" s="265" t="str">
        <f t="shared" si="17"/>
        <v/>
      </c>
      <c r="AU54" s="251" t="str">
        <f t="shared" si="18"/>
        <v/>
      </c>
      <c r="AV54" s="37">
        <f t="shared" si="44"/>
        <v>1</v>
      </c>
      <c r="AW54" s="37">
        <f>SUM($F$10:F54)</f>
        <v>0</v>
      </c>
      <c r="AX54" s="233" t="str">
        <f t="shared" si="20"/>
        <v/>
      </c>
      <c r="AY54" s="43" t="str">
        <f t="shared" si="21"/>
        <v/>
      </c>
      <c r="AZ54" s="234" t="str">
        <f t="shared" si="22"/>
        <v/>
      </c>
      <c r="BA54" s="296">
        <f>SUM($AU$10:AU54)</f>
        <v>0</v>
      </c>
      <c r="BB54" s="43" t="str">
        <f t="shared" si="45"/>
        <v/>
      </c>
      <c r="BC54" s="43" t="str">
        <f t="shared" si="24"/>
        <v/>
      </c>
      <c r="BD54" s="43" t="str">
        <f t="shared" si="25"/>
        <v/>
      </c>
      <c r="BE54" s="321" t="str">
        <f t="shared" si="34"/>
        <v/>
      </c>
      <c r="BF54" s="39" t="str">
        <f t="shared" si="46"/>
        <v/>
      </c>
      <c r="BG54" s="322" t="str">
        <f t="shared" si="27"/>
        <v/>
      </c>
      <c r="BH54" s="323" t="str">
        <f t="shared" si="35"/>
        <v/>
      </c>
      <c r="BI54" s="324" t="str">
        <f t="shared" si="36"/>
        <v/>
      </c>
      <c r="BJ54" s="37"/>
      <c r="BK54" s="43"/>
      <c r="BL54" s="300" t="str">
        <f t="shared" si="37"/>
        <v/>
      </c>
      <c r="BM54" s="37"/>
      <c r="BN54" s="37"/>
      <c r="BO54" s="37"/>
      <c r="BP54" s="37"/>
      <c r="BQ54" s="37"/>
      <c r="BR54" s="37"/>
      <c r="BS54" s="37"/>
      <c r="BT54" s="297">
        <f t="shared" si="28"/>
        <v>0</v>
      </c>
      <c r="BU54" s="298" t="str">
        <f t="shared" si="29"/>
        <v/>
      </c>
      <c r="BV54" s="299" t="str">
        <f t="shared" si="30"/>
        <v/>
      </c>
      <c r="BW54" s="246">
        <f t="shared" si="31"/>
        <v>0</v>
      </c>
      <c r="BX54" s="246"/>
      <c r="BY54" s="37"/>
      <c r="BZ54" s="37"/>
      <c r="CA54" s="37"/>
      <c r="CB54" s="37"/>
      <c r="CC54" s="43"/>
      <c r="CD54" s="43"/>
      <c r="CE54" s="43"/>
      <c r="CF54" s="43"/>
      <c r="CG54" s="43"/>
      <c r="CH54" s="43"/>
      <c r="CI54" s="318" t="str">
        <f t="shared" si="38"/>
        <v/>
      </c>
      <c r="CJ54" s="249"/>
      <c r="CK54" s="250"/>
      <c r="CL54" s="319" t="str">
        <f t="shared" si="32"/>
        <v/>
      </c>
      <c r="CM54" s="320" t="str">
        <f t="shared" si="33"/>
        <v/>
      </c>
      <c r="CN54" s="37"/>
      <c r="CO54" s="43"/>
      <c r="CP54" s="37"/>
      <c r="CQ54" s="37"/>
      <c r="CR54" s="37"/>
    </row>
    <row r="55" spans="2:98" s="236" customFormat="1" ht="27" customHeight="1">
      <c r="B55" s="369"/>
      <c r="C55" s="258"/>
      <c r="D55" s="330" t="str">
        <f t="shared" si="42"/>
        <v/>
      </c>
      <c r="E55" s="421"/>
      <c r="F55" s="364"/>
      <c r="G55" s="523"/>
      <c r="H55" s="365" t="s">
        <v>496</v>
      </c>
      <c r="I55" s="357"/>
      <c r="J55" s="358">
        <f t="shared" si="0"/>
        <v>0</v>
      </c>
      <c r="K55" s="358">
        <f t="shared" si="1"/>
        <v>0</v>
      </c>
      <c r="L55" s="358">
        <f t="shared" si="2"/>
        <v>0</v>
      </c>
      <c r="M55" s="359">
        <f t="shared" si="3"/>
        <v>0</v>
      </c>
      <c r="N55" s="359"/>
      <c r="O55" s="359"/>
      <c r="P55" s="687">
        <f t="shared" si="39"/>
        <v>0</v>
      </c>
      <c r="Q55" s="428">
        <f t="shared" si="43"/>
        <v>0</v>
      </c>
      <c r="R55" s="360">
        <f t="shared" si="6"/>
        <v>0</v>
      </c>
      <c r="S55" s="360">
        <f t="shared" si="7"/>
        <v>0</v>
      </c>
      <c r="T55" s="360"/>
      <c r="U55" s="359"/>
      <c r="V55" s="361">
        <f t="shared" si="8"/>
        <v>0</v>
      </c>
      <c r="W55" s="359"/>
      <c r="X55" s="359"/>
      <c r="Y55" s="362" t="s">
        <v>498</v>
      </c>
      <c r="Z55" s="524"/>
      <c r="AA55" s="363" t="s">
        <v>499</v>
      </c>
      <c r="AB55" s="357"/>
      <c r="AC55" s="268">
        <f t="shared" si="9"/>
        <v>0</v>
      </c>
      <c r="AD55" s="268">
        <f t="shared" si="10"/>
        <v>0</v>
      </c>
      <c r="AE55" s="268">
        <f t="shared" si="11"/>
        <v>0</v>
      </c>
      <c r="AF55" s="269">
        <f t="shared" si="12"/>
        <v>0</v>
      </c>
      <c r="AG55" s="206"/>
      <c r="AH55" s="206"/>
      <c r="AI55" s="429">
        <f t="shared" si="40"/>
        <v>0</v>
      </c>
      <c r="AJ55" s="429">
        <f t="shared" si="41"/>
        <v>0</v>
      </c>
      <c r="AK55" s="206"/>
      <c r="AL55" s="206"/>
      <c r="AM55" s="206"/>
      <c r="AN55" s="208"/>
      <c r="AO55" s="208"/>
      <c r="AP55" s="208"/>
      <c r="AQ55" s="208"/>
      <c r="AR55" s="354" t="str">
        <f t="shared" si="15"/>
        <v/>
      </c>
      <c r="AS55" s="355" t="str">
        <f t="shared" si="16"/>
        <v/>
      </c>
      <c r="AT55" s="265" t="str">
        <f t="shared" si="17"/>
        <v/>
      </c>
      <c r="AU55" s="251" t="str">
        <f t="shared" si="18"/>
        <v/>
      </c>
      <c r="AV55" s="37">
        <f t="shared" si="44"/>
        <v>1</v>
      </c>
      <c r="AW55" s="37">
        <f>SUM($F$10:F55)</f>
        <v>0</v>
      </c>
      <c r="AX55" s="233" t="str">
        <f t="shared" si="20"/>
        <v/>
      </c>
      <c r="AY55" s="43" t="str">
        <f t="shared" si="21"/>
        <v/>
      </c>
      <c r="AZ55" s="234" t="str">
        <f t="shared" si="22"/>
        <v/>
      </c>
      <c r="BA55" s="296">
        <f>SUM($AU$10:AU55)</f>
        <v>0</v>
      </c>
      <c r="BB55" s="43" t="str">
        <f t="shared" si="45"/>
        <v/>
      </c>
      <c r="BC55" s="43" t="str">
        <f t="shared" si="24"/>
        <v/>
      </c>
      <c r="BD55" s="43" t="str">
        <f t="shared" si="25"/>
        <v/>
      </c>
      <c r="BE55" s="321" t="str">
        <f t="shared" si="34"/>
        <v/>
      </c>
      <c r="BF55" s="39" t="str">
        <f t="shared" si="46"/>
        <v/>
      </c>
      <c r="BG55" s="322" t="str">
        <f t="shared" si="27"/>
        <v/>
      </c>
      <c r="BH55" s="323" t="str">
        <f t="shared" si="35"/>
        <v/>
      </c>
      <c r="BI55" s="324" t="str">
        <f t="shared" si="36"/>
        <v/>
      </c>
      <c r="BJ55" s="37"/>
      <c r="BK55" s="43"/>
      <c r="BL55" s="300" t="str">
        <f t="shared" si="37"/>
        <v/>
      </c>
      <c r="BM55" s="37"/>
      <c r="BN55" s="37"/>
      <c r="BO55" s="37"/>
      <c r="BP55" s="37"/>
      <c r="BQ55" s="37"/>
      <c r="BR55" s="37"/>
      <c r="BS55" s="37"/>
      <c r="BT55" s="297">
        <f t="shared" si="28"/>
        <v>0</v>
      </c>
      <c r="BU55" s="298" t="str">
        <f t="shared" si="29"/>
        <v/>
      </c>
      <c r="BV55" s="299" t="str">
        <f t="shared" si="30"/>
        <v/>
      </c>
      <c r="BW55" s="246">
        <f t="shared" si="31"/>
        <v>0</v>
      </c>
      <c r="BX55" s="246"/>
      <c r="BY55" s="37"/>
      <c r="BZ55" s="37"/>
      <c r="CA55" s="37"/>
      <c r="CB55" s="37"/>
      <c r="CC55" s="43"/>
      <c r="CD55" s="43"/>
      <c r="CE55" s="43"/>
      <c r="CF55" s="43"/>
      <c r="CG55" s="43"/>
      <c r="CH55" s="43"/>
      <c r="CI55" s="318" t="str">
        <f t="shared" si="38"/>
        <v/>
      </c>
      <c r="CJ55" s="249"/>
      <c r="CK55" s="250"/>
      <c r="CL55" s="319" t="str">
        <f t="shared" si="32"/>
        <v/>
      </c>
      <c r="CM55" s="320" t="str">
        <f t="shared" si="33"/>
        <v/>
      </c>
      <c r="CN55" s="37"/>
      <c r="CO55" s="43"/>
      <c r="CP55" s="37"/>
      <c r="CQ55" s="37"/>
      <c r="CR55" s="37"/>
    </row>
    <row r="56" spans="2:98" s="236" customFormat="1" ht="27" customHeight="1">
      <c r="B56" s="369"/>
      <c r="C56" s="258"/>
      <c r="D56" s="330" t="str">
        <f t="shared" si="42"/>
        <v/>
      </c>
      <c r="E56" s="421"/>
      <c r="F56" s="364"/>
      <c r="G56" s="523"/>
      <c r="H56" s="365" t="s">
        <v>496</v>
      </c>
      <c r="I56" s="357"/>
      <c r="J56" s="358">
        <f t="shared" si="0"/>
        <v>0</v>
      </c>
      <c r="K56" s="358">
        <f t="shared" si="1"/>
        <v>0</v>
      </c>
      <c r="L56" s="358">
        <f t="shared" si="2"/>
        <v>0</v>
      </c>
      <c r="M56" s="359">
        <f t="shared" si="3"/>
        <v>0</v>
      </c>
      <c r="N56" s="359"/>
      <c r="O56" s="359"/>
      <c r="P56" s="687">
        <f t="shared" si="39"/>
        <v>0</v>
      </c>
      <c r="Q56" s="428">
        <f t="shared" si="43"/>
        <v>0</v>
      </c>
      <c r="R56" s="360">
        <f t="shared" si="6"/>
        <v>0</v>
      </c>
      <c r="S56" s="360">
        <f t="shared" si="7"/>
        <v>0</v>
      </c>
      <c r="T56" s="360"/>
      <c r="U56" s="359"/>
      <c r="V56" s="361">
        <f t="shared" si="8"/>
        <v>0</v>
      </c>
      <c r="W56" s="359"/>
      <c r="X56" s="359"/>
      <c r="Y56" s="362" t="s">
        <v>498</v>
      </c>
      <c r="Z56" s="524"/>
      <c r="AA56" s="363" t="s">
        <v>499</v>
      </c>
      <c r="AB56" s="357"/>
      <c r="AC56" s="268">
        <f t="shared" si="9"/>
        <v>0</v>
      </c>
      <c r="AD56" s="268">
        <f t="shared" si="10"/>
        <v>0</v>
      </c>
      <c r="AE56" s="268">
        <f t="shared" si="11"/>
        <v>0</v>
      </c>
      <c r="AF56" s="269">
        <f t="shared" si="12"/>
        <v>0</v>
      </c>
      <c r="AG56" s="206"/>
      <c r="AH56" s="206"/>
      <c r="AI56" s="429">
        <f t="shared" si="40"/>
        <v>0</v>
      </c>
      <c r="AJ56" s="429">
        <f t="shared" si="41"/>
        <v>0</v>
      </c>
      <c r="AK56" s="206"/>
      <c r="AL56" s="206"/>
      <c r="AM56" s="206"/>
      <c r="AN56" s="208"/>
      <c r="AO56" s="208"/>
      <c r="AP56" s="208"/>
      <c r="AQ56" s="208"/>
      <c r="AR56" s="354" t="str">
        <f t="shared" si="15"/>
        <v/>
      </c>
      <c r="AS56" s="355" t="str">
        <f t="shared" si="16"/>
        <v/>
      </c>
      <c r="AT56" s="265" t="str">
        <f t="shared" si="17"/>
        <v/>
      </c>
      <c r="AU56" s="251" t="str">
        <f t="shared" si="18"/>
        <v/>
      </c>
      <c r="AV56" s="37">
        <f t="shared" si="44"/>
        <v>1</v>
      </c>
      <c r="AW56" s="37">
        <f>SUM($F$10:F56)</f>
        <v>0</v>
      </c>
      <c r="AX56" s="233" t="str">
        <f t="shared" si="20"/>
        <v/>
      </c>
      <c r="AY56" s="43" t="str">
        <f t="shared" si="21"/>
        <v/>
      </c>
      <c r="AZ56" s="234" t="str">
        <f t="shared" si="22"/>
        <v/>
      </c>
      <c r="BA56" s="296">
        <f>SUM($AU$10:AU56)</f>
        <v>0</v>
      </c>
      <c r="BB56" s="43" t="str">
        <f t="shared" si="45"/>
        <v/>
      </c>
      <c r="BC56" s="43" t="str">
        <f t="shared" si="24"/>
        <v/>
      </c>
      <c r="BD56" s="43" t="str">
        <f t="shared" si="25"/>
        <v/>
      </c>
      <c r="BE56" s="321" t="str">
        <f t="shared" si="34"/>
        <v/>
      </c>
      <c r="BF56" s="39" t="str">
        <f t="shared" si="46"/>
        <v/>
      </c>
      <c r="BG56" s="322" t="str">
        <f t="shared" si="27"/>
        <v/>
      </c>
      <c r="BH56" s="323" t="str">
        <f t="shared" si="35"/>
        <v/>
      </c>
      <c r="BI56" s="324" t="str">
        <f t="shared" si="36"/>
        <v/>
      </c>
      <c r="BJ56" s="37"/>
      <c r="BK56" s="43"/>
      <c r="BL56" s="300" t="str">
        <f t="shared" si="37"/>
        <v/>
      </c>
      <c r="BM56" s="37"/>
      <c r="BN56" s="37"/>
      <c r="BO56" s="37"/>
      <c r="BP56" s="37"/>
      <c r="BQ56" s="37"/>
      <c r="BR56" s="37"/>
      <c r="BS56" s="37"/>
      <c r="BT56" s="297">
        <f t="shared" si="28"/>
        <v>0</v>
      </c>
      <c r="BU56" s="298" t="str">
        <f t="shared" si="29"/>
        <v/>
      </c>
      <c r="BV56" s="299" t="str">
        <f t="shared" si="30"/>
        <v/>
      </c>
      <c r="BW56" s="246">
        <f t="shared" si="31"/>
        <v>0</v>
      </c>
      <c r="BX56" s="246"/>
      <c r="BY56" s="37"/>
      <c r="BZ56" s="37"/>
      <c r="CA56" s="37"/>
      <c r="CB56" s="37"/>
      <c r="CC56" s="43"/>
      <c r="CD56" s="43"/>
      <c r="CE56" s="43"/>
      <c r="CF56" s="43"/>
      <c r="CG56" s="43"/>
      <c r="CH56" s="43"/>
      <c r="CI56" s="318" t="str">
        <f t="shared" si="38"/>
        <v/>
      </c>
      <c r="CJ56" s="249"/>
      <c r="CK56" s="250"/>
      <c r="CL56" s="319" t="str">
        <f t="shared" si="32"/>
        <v/>
      </c>
      <c r="CM56" s="320" t="str">
        <f t="shared" si="33"/>
        <v/>
      </c>
      <c r="CN56" s="37"/>
      <c r="CO56" s="43"/>
      <c r="CP56" s="37"/>
      <c r="CQ56" s="37"/>
      <c r="CR56" s="37"/>
    </row>
    <row r="57" spans="2:98" s="236" customFormat="1" ht="27" customHeight="1">
      <c r="B57" s="369"/>
      <c r="C57" s="258"/>
      <c r="D57" s="330" t="str">
        <f t="shared" si="42"/>
        <v/>
      </c>
      <c r="E57" s="421"/>
      <c r="F57" s="364"/>
      <c r="G57" s="523"/>
      <c r="H57" s="365" t="s">
        <v>496</v>
      </c>
      <c r="I57" s="357"/>
      <c r="J57" s="358">
        <f t="shared" si="0"/>
        <v>0</v>
      </c>
      <c r="K57" s="358">
        <f t="shared" si="1"/>
        <v>0</v>
      </c>
      <c r="L57" s="358">
        <f t="shared" si="2"/>
        <v>0</v>
      </c>
      <c r="M57" s="359">
        <f t="shared" si="3"/>
        <v>0</v>
      </c>
      <c r="N57" s="359"/>
      <c r="O57" s="359"/>
      <c r="P57" s="687">
        <f t="shared" si="39"/>
        <v>0</v>
      </c>
      <c r="Q57" s="428">
        <f t="shared" si="43"/>
        <v>0</v>
      </c>
      <c r="R57" s="360">
        <f t="shared" si="6"/>
        <v>0</v>
      </c>
      <c r="S57" s="360">
        <f t="shared" si="7"/>
        <v>0</v>
      </c>
      <c r="T57" s="360"/>
      <c r="U57" s="359"/>
      <c r="V57" s="361">
        <f t="shared" si="8"/>
        <v>0</v>
      </c>
      <c r="W57" s="359"/>
      <c r="X57" s="359"/>
      <c r="Y57" s="362" t="s">
        <v>498</v>
      </c>
      <c r="Z57" s="524"/>
      <c r="AA57" s="363" t="s">
        <v>499</v>
      </c>
      <c r="AB57" s="357"/>
      <c r="AC57" s="268">
        <f t="shared" si="9"/>
        <v>0</v>
      </c>
      <c r="AD57" s="268">
        <f t="shared" si="10"/>
        <v>0</v>
      </c>
      <c r="AE57" s="268">
        <f t="shared" si="11"/>
        <v>0</v>
      </c>
      <c r="AF57" s="269">
        <f t="shared" si="12"/>
        <v>0</v>
      </c>
      <c r="AG57" s="206"/>
      <c r="AH57" s="206"/>
      <c r="AI57" s="429">
        <f t="shared" si="40"/>
        <v>0</v>
      </c>
      <c r="AJ57" s="429">
        <f t="shared" si="41"/>
        <v>0</v>
      </c>
      <c r="AK57" s="206"/>
      <c r="AL57" s="206"/>
      <c r="AM57" s="206"/>
      <c r="AN57" s="208"/>
      <c r="AO57" s="208"/>
      <c r="AP57" s="208"/>
      <c r="AQ57" s="208"/>
      <c r="AR57" s="354" t="str">
        <f t="shared" si="15"/>
        <v/>
      </c>
      <c r="AS57" s="355" t="str">
        <f t="shared" si="16"/>
        <v/>
      </c>
      <c r="AT57" s="265" t="str">
        <f t="shared" si="17"/>
        <v/>
      </c>
      <c r="AU57" s="251" t="str">
        <f t="shared" si="18"/>
        <v/>
      </c>
      <c r="AV57" s="37">
        <f t="shared" si="44"/>
        <v>1</v>
      </c>
      <c r="AW57" s="37">
        <f>SUM($F$10:F57)</f>
        <v>0</v>
      </c>
      <c r="AX57" s="233" t="str">
        <f t="shared" si="20"/>
        <v/>
      </c>
      <c r="AY57" s="43" t="str">
        <f t="shared" si="21"/>
        <v/>
      </c>
      <c r="AZ57" s="234" t="str">
        <f t="shared" si="22"/>
        <v/>
      </c>
      <c r="BA57" s="296">
        <f>SUM($AU$10:AU57)</f>
        <v>0</v>
      </c>
      <c r="BB57" s="43" t="str">
        <f t="shared" si="45"/>
        <v/>
      </c>
      <c r="BC57" s="43" t="str">
        <f t="shared" si="24"/>
        <v/>
      </c>
      <c r="BD57" s="43" t="str">
        <f t="shared" si="25"/>
        <v/>
      </c>
      <c r="BE57" s="321" t="str">
        <f t="shared" si="34"/>
        <v/>
      </c>
      <c r="BF57" s="39" t="str">
        <f t="shared" si="46"/>
        <v/>
      </c>
      <c r="BG57" s="322" t="str">
        <f t="shared" si="27"/>
        <v/>
      </c>
      <c r="BH57" s="323" t="str">
        <f t="shared" si="35"/>
        <v/>
      </c>
      <c r="BI57" s="324" t="str">
        <f t="shared" si="36"/>
        <v/>
      </c>
      <c r="BJ57" s="37"/>
      <c r="BK57" s="43"/>
      <c r="BL57" s="300" t="str">
        <f t="shared" si="37"/>
        <v/>
      </c>
      <c r="BM57" s="37"/>
      <c r="BN57" s="37"/>
      <c r="BO57" s="37"/>
      <c r="BP57" s="37"/>
      <c r="BQ57" s="37"/>
      <c r="BR57" s="37"/>
      <c r="BS57" s="37"/>
      <c r="BT57" s="297">
        <f t="shared" si="28"/>
        <v>0</v>
      </c>
      <c r="BU57" s="298" t="str">
        <f t="shared" si="29"/>
        <v/>
      </c>
      <c r="BV57" s="299" t="str">
        <f t="shared" si="30"/>
        <v/>
      </c>
      <c r="BW57" s="246">
        <f t="shared" si="31"/>
        <v>0</v>
      </c>
      <c r="BX57" s="246"/>
      <c r="BY57" s="37"/>
      <c r="BZ57" s="37"/>
      <c r="CA57" s="37"/>
      <c r="CB57" s="37"/>
      <c r="CC57" s="43"/>
      <c r="CD57" s="43"/>
      <c r="CE57" s="43"/>
      <c r="CF57" s="43"/>
      <c r="CG57" s="43"/>
      <c r="CH57" s="43"/>
      <c r="CI57" s="318" t="str">
        <f t="shared" si="38"/>
        <v/>
      </c>
      <c r="CJ57" s="249"/>
      <c r="CK57" s="250"/>
      <c r="CL57" s="319" t="str">
        <f t="shared" si="32"/>
        <v/>
      </c>
      <c r="CM57" s="320" t="str">
        <f t="shared" si="33"/>
        <v/>
      </c>
      <c r="CN57" s="37"/>
      <c r="CO57" s="43"/>
      <c r="CP57" s="37"/>
      <c r="CQ57" s="37"/>
      <c r="CR57" s="37"/>
    </row>
    <row r="58" spans="2:98" s="236" customFormat="1" ht="27" customHeight="1">
      <c r="B58" s="369"/>
      <c r="C58" s="258"/>
      <c r="D58" s="330" t="str">
        <f t="shared" si="42"/>
        <v/>
      </c>
      <c r="E58" s="421"/>
      <c r="F58" s="364"/>
      <c r="G58" s="523"/>
      <c r="H58" s="365" t="s">
        <v>496</v>
      </c>
      <c r="I58" s="357"/>
      <c r="J58" s="358">
        <f t="shared" si="0"/>
        <v>0</v>
      </c>
      <c r="K58" s="358">
        <f t="shared" si="1"/>
        <v>0</v>
      </c>
      <c r="L58" s="358">
        <f t="shared" si="2"/>
        <v>0</v>
      </c>
      <c r="M58" s="359">
        <f t="shared" si="3"/>
        <v>0</v>
      </c>
      <c r="N58" s="359"/>
      <c r="O58" s="359"/>
      <c r="P58" s="687">
        <f t="shared" si="39"/>
        <v>0</v>
      </c>
      <c r="Q58" s="428">
        <f t="shared" si="43"/>
        <v>0</v>
      </c>
      <c r="R58" s="360">
        <f t="shared" si="6"/>
        <v>0</v>
      </c>
      <c r="S58" s="360">
        <f t="shared" si="7"/>
        <v>0</v>
      </c>
      <c r="T58" s="360"/>
      <c r="U58" s="359"/>
      <c r="V58" s="361">
        <f t="shared" si="8"/>
        <v>0</v>
      </c>
      <c r="W58" s="359"/>
      <c r="X58" s="359"/>
      <c r="Y58" s="362" t="s">
        <v>498</v>
      </c>
      <c r="Z58" s="524"/>
      <c r="AA58" s="363" t="s">
        <v>499</v>
      </c>
      <c r="AB58" s="357"/>
      <c r="AC58" s="268">
        <f t="shared" si="9"/>
        <v>0</v>
      </c>
      <c r="AD58" s="268">
        <f t="shared" si="10"/>
        <v>0</v>
      </c>
      <c r="AE58" s="268">
        <f t="shared" si="11"/>
        <v>0</v>
      </c>
      <c r="AF58" s="269">
        <f t="shared" si="12"/>
        <v>0</v>
      </c>
      <c r="AG58" s="206"/>
      <c r="AH58" s="206"/>
      <c r="AI58" s="429">
        <f t="shared" si="40"/>
        <v>0</v>
      </c>
      <c r="AJ58" s="429">
        <f t="shared" si="41"/>
        <v>0</v>
      </c>
      <c r="AK58" s="206"/>
      <c r="AL58" s="206"/>
      <c r="AM58" s="206"/>
      <c r="AN58" s="208"/>
      <c r="AO58" s="208"/>
      <c r="AP58" s="208"/>
      <c r="AQ58" s="208"/>
      <c r="AR58" s="354" t="str">
        <f t="shared" si="15"/>
        <v/>
      </c>
      <c r="AS58" s="355" t="str">
        <f t="shared" si="16"/>
        <v/>
      </c>
      <c r="AT58" s="265" t="str">
        <f t="shared" si="17"/>
        <v/>
      </c>
      <c r="AU58" s="251" t="str">
        <f t="shared" si="18"/>
        <v/>
      </c>
      <c r="AV58" s="37">
        <f t="shared" si="44"/>
        <v>1</v>
      </c>
      <c r="AW58" s="37">
        <f>SUM($F$10:F58)</f>
        <v>0</v>
      </c>
      <c r="AX58" s="233" t="str">
        <f t="shared" si="20"/>
        <v/>
      </c>
      <c r="AY58" s="43" t="str">
        <f t="shared" si="21"/>
        <v/>
      </c>
      <c r="AZ58" s="234" t="str">
        <f t="shared" si="22"/>
        <v/>
      </c>
      <c r="BA58" s="296">
        <f>SUM($AU$10:AU58)</f>
        <v>0</v>
      </c>
      <c r="BB58" s="43" t="str">
        <f t="shared" si="45"/>
        <v/>
      </c>
      <c r="BC58" s="43" t="str">
        <f t="shared" si="24"/>
        <v/>
      </c>
      <c r="BD58" s="43" t="str">
        <f t="shared" si="25"/>
        <v/>
      </c>
      <c r="BE58" s="321" t="str">
        <f t="shared" si="34"/>
        <v/>
      </c>
      <c r="BF58" s="39" t="str">
        <f t="shared" si="46"/>
        <v/>
      </c>
      <c r="BG58" s="322" t="str">
        <f t="shared" si="27"/>
        <v/>
      </c>
      <c r="BH58" s="323" t="str">
        <f t="shared" si="35"/>
        <v/>
      </c>
      <c r="BI58" s="324" t="str">
        <f t="shared" si="36"/>
        <v/>
      </c>
      <c r="BJ58" s="37"/>
      <c r="BK58" s="43"/>
      <c r="BL58" s="300" t="str">
        <f t="shared" si="37"/>
        <v/>
      </c>
      <c r="BM58" s="37"/>
      <c r="BN58" s="37"/>
      <c r="BO58" s="37"/>
      <c r="BP58" s="37"/>
      <c r="BQ58" s="37"/>
      <c r="BR58" s="37"/>
      <c r="BS58" s="37"/>
      <c r="BT58" s="297">
        <f t="shared" si="28"/>
        <v>0</v>
      </c>
      <c r="BU58" s="298" t="str">
        <f t="shared" si="29"/>
        <v/>
      </c>
      <c r="BV58" s="299" t="str">
        <f t="shared" si="30"/>
        <v/>
      </c>
      <c r="BW58" s="246">
        <f t="shared" si="31"/>
        <v>0</v>
      </c>
      <c r="BX58" s="246"/>
      <c r="BY58" s="37"/>
      <c r="BZ58" s="37"/>
      <c r="CA58" s="37"/>
      <c r="CB58" s="37"/>
      <c r="CC58" s="43"/>
      <c r="CD58" s="43"/>
      <c r="CE58" s="43"/>
      <c r="CF58" s="43"/>
      <c r="CG58" s="43"/>
      <c r="CH58" s="43"/>
      <c r="CI58" s="318" t="str">
        <f t="shared" si="38"/>
        <v/>
      </c>
      <c r="CJ58" s="249"/>
      <c r="CK58" s="250"/>
      <c r="CL58" s="319" t="str">
        <f t="shared" si="32"/>
        <v/>
      </c>
      <c r="CM58" s="320" t="str">
        <f t="shared" si="33"/>
        <v/>
      </c>
      <c r="CN58" s="37"/>
      <c r="CO58" s="43"/>
      <c r="CP58" s="37"/>
      <c r="CQ58" s="37"/>
      <c r="CR58" s="37"/>
    </row>
    <row r="59" spans="2:98" s="236" customFormat="1" ht="27" customHeight="1">
      <c r="B59" s="369"/>
      <c r="C59" s="258"/>
      <c r="D59" s="330" t="str">
        <f t="shared" si="42"/>
        <v/>
      </c>
      <c r="E59" s="421"/>
      <c r="F59" s="364"/>
      <c r="G59" s="523"/>
      <c r="H59" s="365" t="s">
        <v>496</v>
      </c>
      <c r="I59" s="357"/>
      <c r="J59" s="358">
        <f t="shared" si="0"/>
        <v>0</v>
      </c>
      <c r="K59" s="358">
        <f t="shared" si="1"/>
        <v>0</v>
      </c>
      <c r="L59" s="358">
        <f t="shared" si="2"/>
        <v>0</v>
      </c>
      <c r="M59" s="359">
        <f t="shared" si="3"/>
        <v>0</v>
      </c>
      <c r="N59" s="359"/>
      <c r="O59" s="359"/>
      <c r="P59" s="687">
        <f t="shared" si="39"/>
        <v>0</v>
      </c>
      <c r="Q59" s="428">
        <f t="shared" si="43"/>
        <v>0</v>
      </c>
      <c r="R59" s="360">
        <f t="shared" si="6"/>
        <v>0</v>
      </c>
      <c r="S59" s="360">
        <f t="shared" si="7"/>
        <v>0</v>
      </c>
      <c r="T59" s="360"/>
      <c r="U59" s="359"/>
      <c r="V59" s="361">
        <f t="shared" si="8"/>
        <v>0</v>
      </c>
      <c r="W59" s="359"/>
      <c r="X59" s="359"/>
      <c r="Y59" s="362" t="s">
        <v>498</v>
      </c>
      <c r="Z59" s="524"/>
      <c r="AA59" s="363" t="s">
        <v>499</v>
      </c>
      <c r="AB59" s="357"/>
      <c r="AC59" s="268">
        <f t="shared" si="9"/>
        <v>0</v>
      </c>
      <c r="AD59" s="268">
        <f t="shared" si="10"/>
        <v>0</v>
      </c>
      <c r="AE59" s="268">
        <f t="shared" si="11"/>
        <v>0</v>
      </c>
      <c r="AF59" s="269">
        <f t="shared" si="12"/>
        <v>0</v>
      </c>
      <c r="AG59" s="206"/>
      <c r="AH59" s="206"/>
      <c r="AI59" s="429">
        <f t="shared" si="40"/>
        <v>0</v>
      </c>
      <c r="AJ59" s="429">
        <f t="shared" si="41"/>
        <v>0</v>
      </c>
      <c r="AK59" s="206"/>
      <c r="AL59" s="206"/>
      <c r="AM59" s="206"/>
      <c r="AN59" s="208"/>
      <c r="AO59" s="208"/>
      <c r="AP59" s="208"/>
      <c r="AQ59" s="208"/>
      <c r="AR59" s="354" t="str">
        <f t="shared" si="15"/>
        <v/>
      </c>
      <c r="AS59" s="355" t="str">
        <f t="shared" si="16"/>
        <v/>
      </c>
      <c r="AT59" s="265" t="str">
        <f t="shared" si="17"/>
        <v/>
      </c>
      <c r="AU59" s="251" t="str">
        <f t="shared" si="18"/>
        <v/>
      </c>
      <c r="AV59" s="37">
        <f t="shared" si="44"/>
        <v>1</v>
      </c>
      <c r="AW59" s="37">
        <f>SUM($F$10:F59)</f>
        <v>0</v>
      </c>
      <c r="AX59" s="233" t="str">
        <f t="shared" si="20"/>
        <v/>
      </c>
      <c r="AY59" s="43" t="str">
        <f t="shared" si="21"/>
        <v/>
      </c>
      <c r="AZ59" s="234" t="str">
        <f t="shared" si="22"/>
        <v/>
      </c>
      <c r="BA59" s="296">
        <f>SUM($AU$10:AU59)</f>
        <v>0</v>
      </c>
      <c r="BB59" s="43" t="str">
        <f t="shared" si="45"/>
        <v/>
      </c>
      <c r="BC59" s="43" t="str">
        <f t="shared" si="24"/>
        <v/>
      </c>
      <c r="BD59" s="43" t="str">
        <f t="shared" si="25"/>
        <v/>
      </c>
      <c r="BE59" s="321" t="str">
        <f t="shared" si="34"/>
        <v/>
      </c>
      <c r="BF59" s="39" t="str">
        <f t="shared" si="46"/>
        <v/>
      </c>
      <c r="BG59" s="322" t="str">
        <f t="shared" si="27"/>
        <v/>
      </c>
      <c r="BH59" s="323" t="str">
        <f t="shared" si="35"/>
        <v/>
      </c>
      <c r="BI59" s="324" t="str">
        <f t="shared" si="36"/>
        <v/>
      </c>
      <c r="BJ59" s="37"/>
      <c r="BK59" s="43"/>
      <c r="BL59" s="300" t="str">
        <f t="shared" si="37"/>
        <v/>
      </c>
      <c r="BM59" s="37"/>
      <c r="BN59" s="37"/>
      <c r="BO59" s="37"/>
      <c r="BP59" s="37"/>
      <c r="BQ59" s="37"/>
      <c r="BR59" s="37"/>
      <c r="BS59" s="37"/>
      <c r="BT59" s="297">
        <f t="shared" si="28"/>
        <v>0</v>
      </c>
      <c r="BU59" s="298" t="str">
        <f t="shared" si="29"/>
        <v/>
      </c>
      <c r="BV59" s="299" t="str">
        <f t="shared" si="30"/>
        <v/>
      </c>
      <c r="BW59" s="246">
        <f t="shared" si="31"/>
        <v>0</v>
      </c>
      <c r="BX59" s="246"/>
      <c r="BY59" s="37"/>
      <c r="BZ59" s="37"/>
      <c r="CA59" s="37"/>
      <c r="CB59" s="37"/>
      <c r="CC59" s="43"/>
      <c r="CD59" s="43"/>
      <c r="CE59" s="43"/>
      <c r="CF59" s="43"/>
      <c r="CG59" s="43"/>
      <c r="CH59" s="43"/>
      <c r="CI59" s="318" t="str">
        <f t="shared" si="38"/>
        <v/>
      </c>
      <c r="CJ59" s="249"/>
      <c r="CK59" s="250"/>
      <c r="CL59" s="319" t="str">
        <f t="shared" si="32"/>
        <v/>
      </c>
      <c r="CM59" s="320" t="str">
        <f t="shared" si="33"/>
        <v/>
      </c>
      <c r="CN59" s="37"/>
      <c r="CO59" s="43"/>
      <c r="CP59" s="37"/>
      <c r="CQ59" s="37"/>
      <c r="CR59" s="37"/>
    </row>
    <row r="60" spans="2:98" s="236" customFormat="1" ht="27" customHeight="1">
      <c r="B60" s="369"/>
      <c r="C60" s="258"/>
      <c r="D60" s="330" t="str">
        <f t="shared" si="42"/>
        <v/>
      </c>
      <c r="E60" s="421"/>
      <c r="F60" s="364"/>
      <c r="G60" s="523"/>
      <c r="H60" s="365" t="s">
        <v>496</v>
      </c>
      <c r="I60" s="357"/>
      <c r="J60" s="358">
        <f t="shared" si="0"/>
        <v>0</v>
      </c>
      <c r="K60" s="358">
        <f t="shared" si="1"/>
        <v>0</v>
      </c>
      <c r="L60" s="358">
        <f t="shared" si="2"/>
        <v>0</v>
      </c>
      <c r="M60" s="359">
        <f t="shared" si="3"/>
        <v>0</v>
      </c>
      <c r="N60" s="359"/>
      <c r="O60" s="359"/>
      <c r="P60" s="687">
        <f t="shared" si="39"/>
        <v>0</v>
      </c>
      <c r="Q60" s="428">
        <f t="shared" si="43"/>
        <v>0</v>
      </c>
      <c r="R60" s="360">
        <f t="shared" si="6"/>
        <v>0</v>
      </c>
      <c r="S60" s="360">
        <f t="shared" si="7"/>
        <v>0</v>
      </c>
      <c r="T60" s="360"/>
      <c r="U60" s="359"/>
      <c r="V60" s="361">
        <f t="shared" si="8"/>
        <v>0</v>
      </c>
      <c r="W60" s="359"/>
      <c r="X60" s="359"/>
      <c r="Y60" s="362" t="s">
        <v>498</v>
      </c>
      <c r="Z60" s="524"/>
      <c r="AA60" s="363" t="s">
        <v>499</v>
      </c>
      <c r="AB60" s="357"/>
      <c r="AC60" s="268">
        <f t="shared" si="9"/>
        <v>0</v>
      </c>
      <c r="AD60" s="268">
        <f t="shared" si="10"/>
        <v>0</v>
      </c>
      <c r="AE60" s="268">
        <f t="shared" si="11"/>
        <v>0</v>
      </c>
      <c r="AF60" s="269">
        <f t="shared" si="12"/>
        <v>0</v>
      </c>
      <c r="AG60" s="206"/>
      <c r="AH60" s="206"/>
      <c r="AI60" s="429">
        <f t="shared" si="40"/>
        <v>0</v>
      </c>
      <c r="AJ60" s="429">
        <f t="shared" si="41"/>
        <v>0</v>
      </c>
      <c r="AK60" s="206"/>
      <c r="AL60" s="206"/>
      <c r="AM60" s="206"/>
      <c r="AN60" s="208"/>
      <c r="AO60" s="208"/>
      <c r="AP60" s="208"/>
      <c r="AQ60" s="208"/>
      <c r="AR60" s="354" t="str">
        <f t="shared" si="15"/>
        <v/>
      </c>
      <c r="AS60" s="355" t="str">
        <f t="shared" si="16"/>
        <v/>
      </c>
      <c r="AT60" s="265" t="str">
        <f t="shared" si="17"/>
        <v/>
      </c>
      <c r="AU60" s="251" t="str">
        <f t="shared" si="18"/>
        <v/>
      </c>
      <c r="AV60" s="37">
        <f t="shared" si="44"/>
        <v>1</v>
      </c>
      <c r="AW60" s="37">
        <f>SUM($F$10:F60)</f>
        <v>0</v>
      </c>
      <c r="AX60" s="233" t="str">
        <f t="shared" si="20"/>
        <v/>
      </c>
      <c r="AY60" s="43" t="str">
        <f t="shared" si="21"/>
        <v/>
      </c>
      <c r="AZ60" s="234" t="str">
        <f t="shared" si="22"/>
        <v/>
      </c>
      <c r="BA60" s="296">
        <f>SUM($AU$10:AU60)</f>
        <v>0</v>
      </c>
      <c r="BB60" s="43" t="str">
        <f t="shared" si="45"/>
        <v/>
      </c>
      <c r="BC60" s="43" t="str">
        <f t="shared" si="24"/>
        <v/>
      </c>
      <c r="BD60" s="43" t="str">
        <f t="shared" si="25"/>
        <v/>
      </c>
      <c r="BE60" s="321" t="str">
        <f t="shared" si="34"/>
        <v/>
      </c>
      <c r="BF60" s="39" t="str">
        <f t="shared" si="46"/>
        <v/>
      </c>
      <c r="BG60" s="322" t="str">
        <f t="shared" si="27"/>
        <v/>
      </c>
      <c r="BH60" s="323" t="str">
        <f t="shared" si="35"/>
        <v/>
      </c>
      <c r="BI60" s="324" t="str">
        <f t="shared" si="36"/>
        <v/>
      </c>
      <c r="BJ60" s="37"/>
      <c r="BK60" s="43"/>
      <c r="BL60" s="300" t="str">
        <f t="shared" si="37"/>
        <v/>
      </c>
      <c r="BM60" s="37"/>
      <c r="BN60" s="37"/>
      <c r="BO60" s="37"/>
      <c r="BP60" s="37"/>
      <c r="BQ60" s="37"/>
      <c r="BR60" s="37"/>
      <c r="BS60" s="37"/>
      <c r="BT60" s="297">
        <f t="shared" si="28"/>
        <v>0</v>
      </c>
      <c r="BU60" s="298" t="str">
        <f t="shared" si="29"/>
        <v/>
      </c>
      <c r="BV60" s="299" t="str">
        <f t="shared" si="30"/>
        <v/>
      </c>
      <c r="BW60" s="246">
        <f t="shared" si="31"/>
        <v>0</v>
      </c>
      <c r="BX60" s="246"/>
      <c r="BY60" s="37"/>
      <c r="BZ60" s="37"/>
      <c r="CA60" s="37"/>
      <c r="CB60" s="37"/>
      <c r="CC60" s="43"/>
      <c r="CD60" s="43"/>
      <c r="CE60" s="43"/>
      <c r="CF60" s="43"/>
      <c r="CG60" s="43"/>
      <c r="CH60" s="43"/>
      <c r="CI60" s="318" t="str">
        <f t="shared" si="38"/>
        <v/>
      </c>
      <c r="CJ60" s="249"/>
      <c r="CK60" s="250"/>
      <c r="CL60" s="319" t="str">
        <f t="shared" si="32"/>
        <v/>
      </c>
      <c r="CM60" s="320" t="str">
        <f t="shared" si="33"/>
        <v/>
      </c>
      <c r="CN60" s="37"/>
      <c r="CO60" s="43"/>
      <c r="CP60" s="37"/>
      <c r="CQ60" s="37"/>
      <c r="CR60" s="37"/>
    </row>
    <row r="61" spans="2:98" s="236" customFormat="1" ht="27" customHeight="1">
      <c r="B61" s="369"/>
      <c r="C61" s="258"/>
      <c r="D61" s="330" t="str">
        <f t="shared" si="42"/>
        <v/>
      </c>
      <c r="E61" s="421"/>
      <c r="F61" s="364"/>
      <c r="G61" s="523"/>
      <c r="H61" s="365" t="s">
        <v>496</v>
      </c>
      <c r="I61" s="357"/>
      <c r="J61" s="358">
        <f t="shared" si="0"/>
        <v>0</v>
      </c>
      <c r="K61" s="358">
        <f t="shared" si="1"/>
        <v>0</v>
      </c>
      <c r="L61" s="358">
        <f t="shared" si="2"/>
        <v>0</v>
      </c>
      <c r="M61" s="359">
        <f t="shared" si="3"/>
        <v>0</v>
      </c>
      <c r="N61" s="359"/>
      <c r="O61" s="359"/>
      <c r="P61" s="687">
        <f t="shared" si="39"/>
        <v>0</v>
      </c>
      <c r="Q61" s="428">
        <f t="shared" si="43"/>
        <v>0</v>
      </c>
      <c r="R61" s="360">
        <f t="shared" si="6"/>
        <v>0</v>
      </c>
      <c r="S61" s="360">
        <f t="shared" si="7"/>
        <v>0</v>
      </c>
      <c r="T61" s="360"/>
      <c r="U61" s="359"/>
      <c r="V61" s="361">
        <f t="shared" si="8"/>
        <v>0</v>
      </c>
      <c r="W61" s="359"/>
      <c r="X61" s="359"/>
      <c r="Y61" s="362" t="s">
        <v>498</v>
      </c>
      <c r="Z61" s="524"/>
      <c r="AA61" s="363" t="s">
        <v>499</v>
      </c>
      <c r="AB61" s="357"/>
      <c r="AC61" s="268">
        <f t="shared" si="9"/>
        <v>0</v>
      </c>
      <c r="AD61" s="268">
        <f t="shared" si="10"/>
        <v>0</v>
      </c>
      <c r="AE61" s="268">
        <f t="shared" si="11"/>
        <v>0</v>
      </c>
      <c r="AF61" s="269">
        <f t="shared" si="12"/>
        <v>0</v>
      </c>
      <c r="AG61" s="206"/>
      <c r="AH61" s="206"/>
      <c r="AI61" s="429">
        <f t="shared" si="40"/>
        <v>0</v>
      </c>
      <c r="AJ61" s="429">
        <f t="shared" si="41"/>
        <v>0</v>
      </c>
      <c r="AK61" s="206"/>
      <c r="AL61" s="206"/>
      <c r="AM61" s="206"/>
      <c r="AN61" s="208"/>
      <c r="AO61" s="208"/>
      <c r="AP61" s="208"/>
      <c r="AQ61" s="208"/>
      <c r="AR61" s="354" t="str">
        <f t="shared" si="15"/>
        <v/>
      </c>
      <c r="AS61" s="355" t="str">
        <f t="shared" si="16"/>
        <v/>
      </c>
      <c r="AT61" s="265" t="str">
        <f t="shared" si="17"/>
        <v/>
      </c>
      <c r="AU61" s="251" t="str">
        <f t="shared" si="18"/>
        <v/>
      </c>
      <c r="AV61" s="37">
        <f t="shared" si="44"/>
        <v>1</v>
      </c>
      <c r="AW61" s="37">
        <f>SUM($F$10:F61)</f>
        <v>0</v>
      </c>
      <c r="AX61" s="233" t="str">
        <f t="shared" si="20"/>
        <v/>
      </c>
      <c r="AY61" s="43" t="str">
        <f t="shared" si="21"/>
        <v/>
      </c>
      <c r="AZ61" s="234" t="str">
        <f t="shared" si="22"/>
        <v/>
      </c>
      <c r="BA61" s="296">
        <f>SUM($AU$10:AU61)</f>
        <v>0</v>
      </c>
      <c r="BB61" s="43" t="str">
        <f t="shared" si="45"/>
        <v/>
      </c>
      <c r="BC61" s="43" t="str">
        <f t="shared" si="24"/>
        <v/>
      </c>
      <c r="BD61" s="43" t="str">
        <f t="shared" si="25"/>
        <v/>
      </c>
      <c r="BE61" s="321" t="str">
        <f t="shared" si="34"/>
        <v/>
      </c>
      <c r="BF61" s="39" t="str">
        <f t="shared" si="46"/>
        <v/>
      </c>
      <c r="BG61" s="322" t="str">
        <f t="shared" si="27"/>
        <v/>
      </c>
      <c r="BH61" s="323" t="str">
        <f t="shared" si="35"/>
        <v/>
      </c>
      <c r="BI61" s="324" t="str">
        <f t="shared" si="36"/>
        <v/>
      </c>
      <c r="BJ61" s="37"/>
      <c r="BK61" s="43"/>
      <c r="BL61" s="300" t="str">
        <f t="shared" si="37"/>
        <v/>
      </c>
      <c r="BM61" s="37"/>
      <c r="BN61" s="37"/>
      <c r="BO61" s="37"/>
      <c r="BP61" s="37"/>
      <c r="BQ61" s="37"/>
      <c r="BR61" s="37"/>
      <c r="BS61" s="37"/>
      <c r="BT61" s="297">
        <f t="shared" si="28"/>
        <v>0</v>
      </c>
      <c r="BU61" s="298" t="str">
        <f t="shared" si="29"/>
        <v/>
      </c>
      <c r="BV61" s="299" t="str">
        <f t="shared" si="30"/>
        <v/>
      </c>
      <c r="BW61" s="246">
        <f t="shared" si="31"/>
        <v>0</v>
      </c>
      <c r="BX61" s="246"/>
      <c r="BY61" s="37"/>
      <c r="BZ61" s="37"/>
      <c r="CA61" s="37"/>
      <c r="CB61" s="37"/>
      <c r="CC61" s="43"/>
      <c r="CD61" s="43"/>
      <c r="CE61" s="43"/>
      <c r="CF61" s="43"/>
      <c r="CG61" s="43"/>
      <c r="CH61" s="43"/>
      <c r="CI61" s="318" t="str">
        <f t="shared" si="38"/>
        <v/>
      </c>
      <c r="CJ61" s="249"/>
      <c r="CK61" s="250"/>
      <c r="CL61" s="319" t="str">
        <f t="shared" si="32"/>
        <v/>
      </c>
      <c r="CM61" s="320" t="str">
        <f t="shared" si="33"/>
        <v/>
      </c>
      <c r="CN61" s="37"/>
      <c r="CO61" s="43"/>
      <c r="CP61" s="37"/>
      <c r="CQ61" s="37"/>
      <c r="CR61" s="37"/>
    </row>
    <row r="62" spans="2:98" s="236" customFormat="1" ht="27" customHeight="1">
      <c r="B62" s="369"/>
      <c r="C62" s="258"/>
      <c r="D62" s="330" t="str">
        <f t="shared" si="42"/>
        <v/>
      </c>
      <c r="E62" s="421"/>
      <c r="F62" s="364"/>
      <c r="G62" s="523"/>
      <c r="H62" s="365" t="s">
        <v>496</v>
      </c>
      <c r="I62" s="357"/>
      <c r="J62" s="358">
        <f t="shared" si="0"/>
        <v>0</v>
      </c>
      <c r="K62" s="358">
        <f t="shared" si="1"/>
        <v>0</v>
      </c>
      <c r="L62" s="358">
        <f t="shared" si="2"/>
        <v>0</v>
      </c>
      <c r="M62" s="359">
        <f t="shared" si="3"/>
        <v>0</v>
      </c>
      <c r="N62" s="359"/>
      <c r="O62" s="359"/>
      <c r="P62" s="687">
        <f t="shared" si="39"/>
        <v>0</v>
      </c>
      <c r="Q62" s="428">
        <f t="shared" si="43"/>
        <v>0</v>
      </c>
      <c r="R62" s="360">
        <f t="shared" si="6"/>
        <v>0</v>
      </c>
      <c r="S62" s="360">
        <f t="shared" si="7"/>
        <v>0</v>
      </c>
      <c r="T62" s="360"/>
      <c r="U62" s="359"/>
      <c r="V62" s="361">
        <f t="shared" si="8"/>
        <v>0</v>
      </c>
      <c r="W62" s="359"/>
      <c r="X62" s="359"/>
      <c r="Y62" s="362" t="s">
        <v>498</v>
      </c>
      <c r="Z62" s="524"/>
      <c r="AA62" s="363" t="s">
        <v>499</v>
      </c>
      <c r="AB62" s="357"/>
      <c r="AC62" s="268">
        <f t="shared" si="9"/>
        <v>0</v>
      </c>
      <c r="AD62" s="268">
        <f t="shared" si="10"/>
        <v>0</v>
      </c>
      <c r="AE62" s="268">
        <f t="shared" si="11"/>
        <v>0</v>
      </c>
      <c r="AF62" s="269">
        <f t="shared" si="12"/>
        <v>0</v>
      </c>
      <c r="AG62" s="206"/>
      <c r="AH62" s="206"/>
      <c r="AI62" s="429">
        <f t="shared" si="40"/>
        <v>0</v>
      </c>
      <c r="AJ62" s="429">
        <f t="shared" si="41"/>
        <v>0</v>
      </c>
      <c r="AK62" s="206"/>
      <c r="AL62" s="206"/>
      <c r="AM62" s="206"/>
      <c r="AN62" s="208"/>
      <c r="AO62" s="208"/>
      <c r="AP62" s="208"/>
      <c r="AQ62" s="208"/>
      <c r="AR62" s="354" t="str">
        <f t="shared" si="15"/>
        <v/>
      </c>
      <c r="AS62" s="355" t="str">
        <f t="shared" si="16"/>
        <v/>
      </c>
      <c r="AT62" s="265" t="str">
        <f t="shared" si="17"/>
        <v/>
      </c>
      <c r="AU62" s="251" t="str">
        <f t="shared" si="18"/>
        <v/>
      </c>
      <c r="AV62" s="37">
        <f t="shared" si="44"/>
        <v>1</v>
      </c>
      <c r="AW62" s="37">
        <f>SUM($F$10:F62)</f>
        <v>0</v>
      </c>
      <c r="AX62" s="233" t="str">
        <f t="shared" si="20"/>
        <v/>
      </c>
      <c r="AY62" s="43" t="str">
        <f t="shared" si="21"/>
        <v/>
      </c>
      <c r="AZ62" s="234" t="str">
        <f t="shared" si="22"/>
        <v/>
      </c>
      <c r="BA62" s="296">
        <f>SUM($AU$10:AU62)</f>
        <v>0</v>
      </c>
      <c r="BB62" s="43" t="str">
        <f t="shared" si="45"/>
        <v/>
      </c>
      <c r="BC62" s="43" t="str">
        <f t="shared" si="24"/>
        <v/>
      </c>
      <c r="BD62" s="43" t="str">
        <f t="shared" si="25"/>
        <v/>
      </c>
      <c r="BE62" s="321" t="str">
        <f t="shared" si="34"/>
        <v/>
      </c>
      <c r="BF62" s="39" t="str">
        <f t="shared" si="46"/>
        <v/>
      </c>
      <c r="BG62" s="322" t="str">
        <f t="shared" si="27"/>
        <v/>
      </c>
      <c r="BH62" s="323" t="str">
        <f t="shared" si="35"/>
        <v/>
      </c>
      <c r="BI62" s="324" t="str">
        <f t="shared" si="36"/>
        <v/>
      </c>
      <c r="BJ62" s="37"/>
      <c r="BK62" s="43"/>
      <c r="BL62" s="300" t="str">
        <f t="shared" si="37"/>
        <v/>
      </c>
      <c r="BM62" s="37"/>
      <c r="BN62" s="37"/>
      <c r="BO62" s="37"/>
      <c r="BP62" s="37"/>
      <c r="BQ62" s="37"/>
      <c r="BR62" s="37"/>
      <c r="BS62" s="37"/>
      <c r="BT62" s="297">
        <f t="shared" si="28"/>
        <v>0</v>
      </c>
      <c r="BU62" s="298" t="str">
        <f t="shared" si="29"/>
        <v/>
      </c>
      <c r="BV62" s="299" t="str">
        <f t="shared" si="30"/>
        <v/>
      </c>
      <c r="BW62" s="246">
        <f t="shared" si="31"/>
        <v>0</v>
      </c>
      <c r="BX62" s="246"/>
      <c r="BY62" s="37"/>
      <c r="BZ62" s="37"/>
      <c r="CA62" s="37"/>
      <c r="CB62" s="37"/>
      <c r="CC62" s="43"/>
      <c r="CD62" s="43"/>
      <c r="CE62" s="43"/>
      <c r="CF62" s="43"/>
      <c r="CG62" s="43"/>
      <c r="CH62" s="43"/>
      <c r="CI62" s="318" t="str">
        <f t="shared" si="38"/>
        <v/>
      </c>
      <c r="CJ62" s="249"/>
      <c r="CK62" s="250"/>
      <c r="CL62" s="319" t="str">
        <f t="shared" si="32"/>
        <v/>
      </c>
      <c r="CM62" s="320" t="str">
        <f t="shared" si="33"/>
        <v/>
      </c>
      <c r="CN62" s="37"/>
      <c r="CO62" s="43"/>
      <c r="CP62" s="37"/>
      <c r="CQ62" s="37"/>
      <c r="CR62" s="37"/>
    </row>
    <row r="63" spans="2:98" s="236" customFormat="1" ht="27" customHeight="1">
      <c r="B63" s="369"/>
      <c r="C63" s="258"/>
      <c r="D63" s="330" t="str">
        <f t="shared" si="42"/>
        <v/>
      </c>
      <c r="E63" s="421"/>
      <c r="F63" s="364"/>
      <c r="G63" s="523"/>
      <c r="H63" s="365" t="s">
        <v>496</v>
      </c>
      <c r="I63" s="357"/>
      <c r="J63" s="358">
        <f t="shared" si="0"/>
        <v>0</v>
      </c>
      <c r="K63" s="358">
        <f t="shared" si="1"/>
        <v>0</v>
      </c>
      <c r="L63" s="358">
        <f t="shared" si="2"/>
        <v>0</v>
      </c>
      <c r="M63" s="359">
        <f t="shared" si="3"/>
        <v>0</v>
      </c>
      <c r="N63" s="359"/>
      <c r="O63" s="359"/>
      <c r="P63" s="687">
        <f t="shared" si="39"/>
        <v>0</v>
      </c>
      <c r="Q63" s="428">
        <f t="shared" si="43"/>
        <v>0</v>
      </c>
      <c r="R63" s="360">
        <f t="shared" si="6"/>
        <v>0</v>
      </c>
      <c r="S63" s="360">
        <f t="shared" si="7"/>
        <v>0</v>
      </c>
      <c r="T63" s="360"/>
      <c r="U63" s="359"/>
      <c r="V63" s="361">
        <f t="shared" si="8"/>
        <v>0</v>
      </c>
      <c r="W63" s="359"/>
      <c r="X63" s="359"/>
      <c r="Y63" s="362" t="s">
        <v>498</v>
      </c>
      <c r="Z63" s="524"/>
      <c r="AA63" s="363" t="s">
        <v>499</v>
      </c>
      <c r="AB63" s="357"/>
      <c r="AC63" s="268">
        <f t="shared" si="9"/>
        <v>0</v>
      </c>
      <c r="AD63" s="268">
        <f t="shared" si="10"/>
        <v>0</v>
      </c>
      <c r="AE63" s="268">
        <f t="shared" si="11"/>
        <v>0</v>
      </c>
      <c r="AF63" s="269">
        <f t="shared" si="12"/>
        <v>0</v>
      </c>
      <c r="AG63" s="206"/>
      <c r="AH63" s="206"/>
      <c r="AI63" s="429">
        <f t="shared" si="40"/>
        <v>0</v>
      </c>
      <c r="AJ63" s="429">
        <f t="shared" si="41"/>
        <v>0</v>
      </c>
      <c r="AK63" s="206"/>
      <c r="AL63" s="206"/>
      <c r="AM63" s="206"/>
      <c r="AN63" s="208"/>
      <c r="AO63" s="208"/>
      <c r="AP63" s="208"/>
      <c r="AQ63" s="208"/>
      <c r="AR63" s="354" t="str">
        <f t="shared" si="15"/>
        <v/>
      </c>
      <c r="AS63" s="355" t="str">
        <f t="shared" si="16"/>
        <v/>
      </c>
      <c r="AT63" s="265" t="str">
        <f t="shared" si="17"/>
        <v/>
      </c>
      <c r="AU63" s="251" t="str">
        <f t="shared" si="18"/>
        <v/>
      </c>
      <c r="AV63" s="37">
        <f t="shared" si="44"/>
        <v>1</v>
      </c>
      <c r="AW63" s="37">
        <f>SUM($F$10:F63)</f>
        <v>0</v>
      </c>
      <c r="AX63" s="233" t="str">
        <f t="shared" si="20"/>
        <v/>
      </c>
      <c r="AY63" s="43" t="str">
        <f t="shared" si="21"/>
        <v/>
      </c>
      <c r="AZ63" s="234" t="str">
        <f t="shared" si="22"/>
        <v/>
      </c>
      <c r="BA63" s="296">
        <f>SUM($AU$10:AU63)</f>
        <v>0</v>
      </c>
      <c r="BB63" s="43" t="str">
        <f t="shared" si="45"/>
        <v/>
      </c>
      <c r="BC63" s="43" t="str">
        <f t="shared" si="24"/>
        <v/>
      </c>
      <c r="BD63" s="43" t="str">
        <f t="shared" si="25"/>
        <v/>
      </c>
      <c r="BE63" s="321" t="str">
        <f t="shared" si="34"/>
        <v/>
      </c>
      <c r="BF63" s="39" t="str">
        <f t="shared" si="46"/>
        <v/>
      </c>
      <c r="BG63" s="322" t="str">
        <f t="shared" si="27"/>
        <v/>
      </c>
      <c r="BH63" s="323" t="str">
        <f t="shared" si="35"/>
        <v/>
      </c>
      <c r="BI63" s="324" t="str">
        <f t="shared" si="36"/>
        <v/>
      </c>
      <c r="BJ63" s="37"/>
      <c r="BK63" s="43"/>
      <c r="BL63" s="300" t="str">
        <f t="shared" si="37"/>
        <v/>
      </c>
      <c r="BM63" s="37"/>
      <c r="BN63" s="37"/>
      <c r="BO63" s="37"/>
      <c r="BP63" s="37"/>
      <c r="BQ63" s="37"/>
      <c r="BR63" s="37"/>
      <c r="BS63" s="37"/>
      <c r="BT63" s="297">
        <f t="shared" si="28"/>
        <v>0</v>
      </c>
      <c r="BU63" s="298" t="str">
        <f t="shared" si="29"/>
        <v/>
      </c>
      <c r="BV63" s="299" t="str">
        <f t="shared" si="30"/>
        <v/>
      </c>
      <c r="BW63" s="246">
        <f t="shared" si="31"/>
        <v>0</v>
      </c>
      <c r="BX63" s="246"/>
      <c r="BY63" s="37"/>
      <c r="BZ63" s="37"/>
      <c r="CA63" s="37"/>
      <c r="CB63" s="37"/>
      <c r="CC63" s="43"/>
      <c r="CD63" s="43"/>
      <c r="CE63" s="43"/>
      <c r="CF63" s="43"/>
      <c r="CG63" s="43"/>
      <c r="CH63" s="43"/>
      <c r="CI63" s="318" t="str">
        <f t="shared" si="38"/>
        <v/>
      </c>
      <c r="CJ63" s="249"/>
      <c r="CK63" s="250"/>
      <c r="CL63" s="319" t="str">
        <f t="shared" si="32"/>
        <v/>
      </c>
      <c r="CM63" s="320" t="str">
        <f t="shared" si="33"/>
        <v/>
      </c>
      <c r="CN63" s="37"/>
      <c r="CO63" s="43"/>
      <c r="CP63" s="37"/>
      <c r="CQ63" s="37"/>
      <c r="CR63" s="37"/>
    </row>
    <row r="64" spans="2:98" s="236" customFormat="1" ht="27" customHeight="1">
      <c r="B64" s="369"/>
      <c r="C64" s="258"/>
      <c r="D64" s="330" t="str">
        <f t="shared" si="42"/>
        <v/>
      </c>
      <c r="E64" s="421"/>
      <c r="F64" s="364"/>
      <c r="G64" s="523"/>
      <c r="H64" s="365" t="s">
        <v>496</v>
      </c>
      <c r="I64" s="357"/>
      <c r="J64" s="358">
        <f t="shared" si="0"/>
        <v>0</v>
      </c>
      <c r="K64" s="358">
        <f t="shared" si="1"/>
        <v>0</v>
      </c>
      <c r="L64" s="358">
        <f t="shared" si="2"/>
        <v>0</v>
      </c>
      <c r="M64" s="359">
        <f t="shared" si="3"/>
        <v>0</v>
      </c>
      <c r="N64" s="359"/>
      <c r="O64" s="359"/>
      <c r="P64" s="687">
        <f t="shared" si="39"/>
        <v>0</v>
      </c>
      <c r="Q64" s="428">
        <f t="shared" si="43"/>
        <v>0</v>
      </c>
      <c r="R64" s="360">
        <f t="shared" si="6"/>
        <v>0</v>
      </c>
      <c r="S64" s="360">
        <f t="shared" si="7"/>
        <v>0</v>
      </c>
      <c r="T64" s="360"/>
      <c r="U64" s="359"/>
      <c r="V64" s="361">
        <f t="shared" si="8"/>
        <v>0</v>
      </c>
      <c r="W64" s="359"/>
      <c r="X64" s="359"/>
      <c r="Y64" s="362" t="s">
        <v>498</v>
      </c>
      <c r="Z64" s="524"/>
      <c r="AA64" s="363" t="s">
        <v>499</v>
      </c>
      <c r="AB64" s="357"/>
      <c r="AC64" s="268">
        <f t="shared" si="9"/>
        <v>0</v>
      </c>
      <c r="AD64" s="268">
        <f t="shared" si="10"/>
        <v>0</v>
      </c>
      <c r="AE64" s="268">
        <f t="shared" si="11"/>
        <v>0</v>
      </c>
      <c r="AF64" s="269">
        <f t="shared" si="12"/>
        <v>0</v>
      </c>
      <c r="AG64" s="206"/>
      <c r="AH64" s="206"/>
      <c r="AI64" s="429">
        <f t="shared" si="40"/>
        <v>0</v>
      </c>
      <c r="AJ64" s="429">
        <f t="shared" si="41"/>
        <v>0</v>
      </c>
      <c r="AK64" s="206"/>
      <c r="AL64" s="206"/>
      <c r="AM64" s="206"/>
      <c r="AN64" s="208"/>
      <c r="AO64" s="208"/>
      <c r="AP64" s="208"/>
      <c r="AQ64" s="208"/>
      <c r="AR64" s="354" t="str">
        <f t="shared" si="15"/>
        <v/>
      </c>
      <c r="AS64" s="355" t="str">
        <f t="shared" si="16"/>
        <v/>
      </c>
      <c r="AT64" s="265" t="str">
        <f t="shared" si="17"/>
        <v/>
      </c>
      <c r="AU64" s="251" t="str">
        <f t="shared" si="18"/>
        <v/>
      </c>
      <c r="AV64" s="37">
        <f t="shared" si="44"/>
        <v>1</v>
      </c>
      <c r="AW64" s="37">
        <f>SUM($F$10:F64)</f>
        <v>0</v>
      </c>
      <c r="AX64" s="233" t="str">
        <f t="shared" si="20"/>
        <v/>
      </c>
      <c r="AY64" s="43" t="str">
        <f t="shared" si="21"/>
        <v/>
      </c>
      <c r="AZ64" s="234" t="str">
        <f t="shared" si="22"/>
        <v/>
      </c>
      <c r="BA64" s="296">
        <f>SUM($AU$10:AU64)</f>
        <v>0</v>
      </c>
      <c r="BB64" s="43" t="str">
        <f t="shared" si="45"/>
        <v/>
      </c>
      <c r="BC64" s="43" t="str">
        <f t="shared" si="24"/>
        <v/>
      </c>
      <c r="BD64" s="43" t="str">
        <f t="shared" si="25"/>
        <v/>
      </c>
      <c r="BE64" s="321" t="str">
        <f t="shared" si="34"/>
        <v/>
      </c>
      <c r="BF64" s="39" t="str">
        <f t="shared" si="46"/>
        <v/>
      </c>
      <c r="BG64" s="322" t="str">
        <f t="shared" si="27"/>
        <v/>
      </c>
      <c r="BH64" s="323" t="str">
        <f t="shared" si="35"/>
        <v/>
      </c>
      <c r="BI64" s="324" t="str">
        <f t="shared" si="36"/>
        <v/>
      </c>
      <c r="BJ64" s="37"/>
      <c r="BK64" s="43"/>
      <c r="BL64" s="300" t="str">
        <f t="shared" si="37"/>
        <v/>
      </c>
      <c r="BM64" s="37"/>
      <c r="BN64" s="37"/>
      <c r="BO64" s="37"/>
      <c r="BP64" s="37"/>
      <c r="BQ64" s="37"/>
      <c r="BR64" s="37"/>
      <c r="BS64" s="37"/>
      <c r="BT64" s="297">
        <f t="shared" si="28"/>
        <v>0</v>
      </c>
      <c r="BU64" s="298" t="str">
        <f t="shared" si="29"/>
        <v/>
      </c>
      <c r="BV64" s="299" t="str">
        <f t="shared" si="30"/>
        <v/>
      </c>
      <c r="BW64" s="246">
        <f t="shared" si="31"/>
        <v>0</v>
      </c>
      <c r="BX64" s="246"/>
      <c r="BY64" s="37"/>
      <c r="BZ64" s="37"/>
      <c r="CA64" s="37"/>
      <c r="CB64" s="37"/>
      <c r="CC64" s="43"/>
      <c r="CD64" s="43"/>
      <c r="CE64" s="43"/>
      <c r="CF64" s="43"/>
      <c r="CG64" s="43"/>
      <c r="CH64" s="43"/>
      <c r="CI64" s="318" t="str">
        <f t="shared" si="38"/>
        <v/>
      </c>
      <c r="CJ64" s="249"/>
      <c r="CK64" s="250"/>
      <c r="CL64" s="319" t="str">
        <f t="shared" si="32"/>
        <v/>
      </c>
      <c r="CM64" s="320" t="str">
        <f t="shared" si="33"/>
        <v/>
      </c>
      <c r="CN64" s="37"/>
      <c r="CO64" s="43"/>
      <c r="CP64" s="37"/>
      <c r="CQ64" s="37"/>
      <c r="CR64" s="37"/>
    </row>
    <row r="65" spans="2:100" s="236" customFormat="1" ht="27" customHeight="1">
      <c r="B65" s="369"/>
      <c r="C65" s="258"/>
      <c r="D65" s="330" t="str">
        <f t="shared" si="42"/>
        <v/>
      </c>
      <c r="E65" s="421"/>
      <c r="F65" s="364"/>
      <c r="G65" s="523"/>
      <c r="H65" s="365" t="s">
        <v>496</v>
      </c>
      <c r="I65" s="357"/>
      <c r="J65" s="358">
        <f t="shared" si="0"/>
        <v>0</v>
      </c>
      <c r="K65" s="358">
        <f t="shared" si="1"/>
        <v>0</v>
      </c>
      <c r="L65" s="358">
        <f t="shared" si="2"/>
        <v>0</v>
      </c>
      <c r="M65" s="359">
        <f t="shared" si="3"/>
        <v>0</v>
      </c>
      <c r="N65" s="359"/>
      <c r="O65" s="359"/>
      <c r="P65" s="687">
        <f t="shared" si="39"/>
        <v>0</v>
      </c>
      <c r="Q65" s="428">
        <f t="shared" si="43"/>
        <v>0</v>
      </c>
      <c r="R65" s="360">
        <f t="shared" si="6"/>
        <v>0</v>
      </c>
      <c r="S65" s="360">
        <f t="shared" si="7"/>
        <v>0</v>
      </c>
      <c r="T65" s="360"/>
      <c r="U65" s="359"/>
      <c r="V65" s="361">
        <f t="shared" si="8"/>
        <v>0</v>
      </c>
      <c r="W65" s="359"/>
      <c r="X65" s="359"/>
      <c r="Y65" s="362" t="s">
        <v>498</v>
      </c>
      <c r="Z65" s="524"/>
      <c r="AA65" s="363" t="s">
        <v>499</v>
      </c>
      <c r="AB65" s="357"/>
      <c r="AC65" s="268">
        <f t="shared" si="9"/>
        <v>0</v>
      </c>
      <c r="AD65" s="268">
        <f t="shared" si="10"/>
        <v>0</v>
      </c>
      <c r="AE65" s="268">
        <f t="shared" si="11"/>
        <v>0</v>
      </c>
      <c r="AF65" s="269">
        <f t="shared" si="12"/>
        <v>0</v>
      </c>
      <c r="AG65" s="206"/>
      <c r="AH65" s="206"/>
      <c r="AI65" s="429">
        <f t="shared" si="40"/>
        <v>0</v>
      </c>
      <c r="AJ65" s="429">
        <f t="shared" si="41"/>
        <v>0</v>
      </c>
      <c r="AK65" s="206"/>
      <c r="AL65" s="206"/>
      <c r="AM65" s="206"/>
      <c r="AN65" s="208"/>
      <c r="AO65" s="208"/>
      <c r="AP65" s="208"/>
      <c r="AQ65" s="208"/>
      <c r="AR65" s="354" t="str">
        <f t="shared" si="15"/>
        <v/>
      </c>
      <c r="AS65" s="355" t="str">
        <f t="shared" si="16"/>
        <v/>
      </c>
      <c r="AT65" s="265" t="str">
        <f t="shared" si="17"/>
        <v/>
      </c>
      <c r="AU65" s="251" t="str">
        <f t="shared" si="18"/>
        <v/>
      </c>
      <c r="AV65" s="37">
        <f t="shared" si="44"/>
        <v>1</v>
      </c>
      <c r="AW65" s="37">
        <f>SUM($F$10:F65)</f>
        <v>0</v>
      </c>
      <c r="AX65" s="233" t="str">
        <f t="shared" si="20"/>
        <v/>
      </c>
      <c r="AY65" s="43" t="str">
        <f t="shared" si="21"/>
        <v/>
      </c>
      <c r="AZ65" s="234" t="str">
        <f t="shared" si="22"/>
        <v/>
      </c>
      <c r="BA65" s="296">
        <f>SUM($AU$10:AU65)</f>
        <v>0</v>
      </c>
      <c r="BB65" s="43" t="str">
        <f t="shared" si="45"/>
        <v/>
      </c>
      <c r="BC65" s="43" t="str">
        <f t="shared" si="24"/>
        <v/>
      </c>
      <c r="BD65" s="43" t="str">
        <f t="shared" si="25"/>
        <v/>
      </c>
      <c r="BE65" s="321" t="str">
        <f t="shared" si="34"/>
        <v/>
      </c>
      <c r="BF65" s="39" t="str">
        <f t="shared" si="46"/>
        <v/>
      </c>
      <c r="BG65" s="322" t="str">
        <f t="shared" si="27"/>
        <v/>
      </c>
      <c r="BH65" s="323" t="str">
        <f t="shared" si="35"/>
        <v/>
      </c>
      <c r="BI65" s="324" t="str">
        <f t="shared" si="36"/>
        <v/>
      </c>
      <c r="BJ65" s="37"/>
      <c r="BK65" s="43"/>
      <c r="BL65" s="300" t="str">
        <f t="shared" si="37"/>
        <v/>
      </c>
      <c r="BM65" s="37"/>
      <c r="BN65" s="37"/>
      <c r="BO65" s="37"/>
      <c r="BP65" s="37"/>
      <c r="BQ65" s="37"/>
      <c r="BR65" s="37"/>
      <c r="BS65" s="37"/>
      <c r="BT65" s="297">
        <f t="shared" si="28"/>
        <v>0</v>
      </c>
      <c r="BU65" s="298" t="str">
        <f t="shared" si="29"/>
        <v/>
      </c>
      <c r="BV65" s="299" t="str">
        <f t="shared" si="30"/>
        <v/>
      </c>
      <c r="BW65" s="246">
        <f t="shared" si="31"/>
        <v>0</v>
      </c>
      <c r="BX65" s="246"/>
      <c r="BY65" s="37"/>
      <c r="BZ65" s="37"/>
      <c r="CA65" s="37"/>
      <c r="CB65" s="37"/>
      <c r="CC65" s="43"/>
      <c r="CD65" s="43"/>
      <c r="CE65" s="43"/>
      <c r="CF65" s="43"/>
      <c r="CG65" s="43"/>
      <c r="CH65" s="43"/>
      <c r="CI65" s="318" t="str">
        <f t="shared" si="38"/>
        <v/>
      </c>
      <c r="CJ65" s="249"/>
      <c r="CK65" s="250"/>
      <c r="CL65" s="319" t="str">
        <f t="shared" si="32"/>
        <v/>
      </c>
      <c r="CM65" s="320" t="str">
        <f t="shared" si="33"/>
        <v/>
      </c>
      <c r="CN65" s="37"/>
      <c r="CO65" s="43"/>
      <c r="CP65" s="37"/>
      <c r="CQ65" s="37"/>
      <c r="CR65" s="37"/>
    </row>
    <row r="66" spans="2:100" s="236" customFormat="1" ht="27" customHeight="1">
      <c r="B66" s="369"/>
      <c r="C66" s="258"/>
      <c r="D66" s="330" t="str">
        <f t="shared" si="42"/>
        <v/>
      </c>
      <c r="E66" s="421"/>
      <c r="F66" s="364"/>
      <c r="G66" s="523"/>
      <c r="H66" s="365" t="s">
        <v>496</v>
      </c>
      <c r="I66" s="357"/>
      <c r="J66" s="358">
        <f t="shared" si="0"/>
        <v>0</v>
      </c>
      <c r="K66" s="358">
        <f t="shared" si="1"/>
        <v>0</v>
      </c>
      <c r="L66" s="358">
        <f t="shared" si="2"/>
        <v>0</v>
      </c>
      <c r="M66" s="359">
        <f t="shared" si="3"/>
        <v>0</v>
      </c>
      <c r="N66" s="359"/>
      <c r="O66" s="359"/>
      <c r="P66" s="687">
        <f t="shared" si="39"/>
        <v>0</v>
      </c>
      <c r="Q66" s="428">
        <f t="shared" si="43"/>
        <v>0</v>
      </c>
      <c r="R66" s="360">
        <f t="shared" si="6"/>
        <v>0</v>
      </c>
      <c r="S66" s="360">
        <f t="shared" si="7"/>
        <v>0</v>
      </c>
      <c r="T66" s="360"/>
      <c r="U66" s="359"/>
      <c r="V66" s="361">
        <f t="shared" si="8"/>
        <v>0</v>
      </c>
      <c r="W66" s="359"/>
      <c r="X66" s="359"/>
      <c r="Y66" s="362" t="s">
        <v>498</v>
      </c>
      <c r="Z66" s="524"/>
      <c r="AA66" s="363" t="s">
        <v>499</v>
      </c>
      <c r="AB66" s="357"/>
      <c r="AC66" s="268">
        <f t="shared" si="9"/>
        <v>0</v>
      </c>
      <c r="AD66" s="268">
        <f t="shared" si="10"/>
        <v>0</v>
      </c>
      <c r="AE66" s="268">
        <f t="shared" si="11"/>
        <v>0</v>
      </c>
      <c r="AF66" s="269">
        <f t="shared" si="12"/>
        <v>0</v>
      </c>
      <c r="AG66" s="206"/>
      <c r="AH66" s="206"/>
      <c r="AI66" s="429">
        <f t="shared" si="40"/>
        <v>0</v>
      </c>
      <c r="AJ66" s="429">
        <f t="shared" si="41"/>
        <v>0</v>
      </c>
      <c r="AK66" s="206"/>
      <c r="AL66" s="206"/>
      <c r="AM66" s="206"/>
      <c r="AN66" s="208"/>
      <c r="AO66" s="208"/>
      <c r="AP66" s="208"/>
      <c r="AQ66" s="208"/>
      <c r="AR66" s="354" t="str">
        <f t="shared" si="15"/>
        <v/>
      </c>
      <c r="AS66" s="355" t="str">
        <f t="shared" si="16"/>
        <v/>
      </c>
      <c r="AT66" s="265" t="str">
        <f t="shared" si="17"/>
        <v/>
      </c>
      <c r="AU66" s="251" t="str">
        <f t="shared" si="18"/>
        <v/>
      </c>
      <c r="AV66" s="37">
        <f t="shared" si="44"/>
        <v>1</v>
      </c>
      <c r="AW66" s="37">
        <f>SUM($F$10:F66)</f>
        <v>0</v>
      </c>
      <c r="AX66" s="233" t="str">
        <f t="shared" si="20"/>
        <v/>
      </c>
      <c r="AY66" s="43" t="str">
        <f t="shared" si="21"/>
        <v/>
      </c>
      <c r="AZ66" s="234" t="str">
        <f t="shared" si="22"/>
        <v/>
      </c>
      <c r="BA66" s="296">
        <f>SUM($AU$10:AU66)</f>
        <v>0</v>
      </c>
      <c r="BB66" s="43" t="str">
        <f t="shared" si="45"/>
        <v/>
      </c>
      <c r="BC66" s="43" t="str">
        <f t="shared" si="24"/>
        <v/>
      </c>
      <c r="BD66" s="43" t="str">
        <f t="shared" si="25"/>
        <v/>
      </c>
      <c r="BE66" s="321" t="str">
        <f t="shared" si="34"/>
        <v/>
      </c>
      <c r="BF66" s="39" t="str">
        <f t="shared" si="46"/>
        <v/>
      </c>
      <c r="BG66" s="322" t="str">
        <f t="shared" si="27"/>
        <v/>
      </c>
      <c r="BH66" s="323" t="str">
        <f t="shared" si="35"/>
        <v/>
      </c>
      <c r="BI66" s="324" t="str">
        <f t="shared" si="36"/>
        <v/>
      </c>
      <c r="BJ66" s="37"/>
      <c r="BK66" s="43"/>
      <c r="BL66" s="300" t="str">
        <f t="shared" si="37"/>
        <v/>
      </c>
      <c r="BM66" s="37"/>
      <c r="BN66" s="37"/>
      <c r="BO66" s="37"/>
      <c r="BP66" s="37"/>
      <c r="BQ66" s="37"/>
      <c r="BR66" s="37"/>
      <c r="BS66" s="37"/>
      <c r="BT66" s="297">
        <f t="shared" si="28"/>
        <v>0</v>
      </c>
      <c r="BU66" s="298" t="str">
        <f t="shared" si="29"/>
        <v/>
      </c>
      <c r="BV66" s="299" t="str">
        <f t="shared" si="30"/>
        <v/>
      </c>
      <c r="BW66" s="246">
        <f t="shared" si="31"/>
        <v>0</v>
      </c>
      <c r="BX66" s="246"/>
      <c r="BY66" s="37"/>
      <c r="BZ66" s="37"/>
      <c r="CA66" s="37"/>
      <c r="CB66" s="37"/>
      <c r="CC66" s="43"/>
      <c r="CD66" s="43"/>
      <c r="CE66" s="43"/>
      <c r="CF66" s="43"/>
      <c r="CG66" s="43"/>
      <c r="CH66" s="43"/>
      <c r="CI66" s="318" t="str">
        <f t="shared" si="38"/>
        <v/>
      </c>
      <c r="CJ66" s="249"/>
      <c r="CK66" s="250"/>
      <c r="CL66" s="319" t="str">
        <f t="shared" si="32"/>
        <v/>
      </c>
      <c r="CM66" s="320" t="str">
        <f t="shared" si="33"/>
        <v/>
      </c>
      <c r="CN66" s="37"/>
      <c r="CO66" s="43"/>
      <c r="CP66" s="37"/>
      <c r="CQ66" s="37"/>
      <c r="CR66" s="37"/>
    </row>
    <row r="67" spans="2:100" s="236" customFormat="1" ht="22.5" customHeight="1">
      <c r="B67" s="369"/>
      <c r="C67" s="258"/>
      <c r="D67" s="330" t="str">
        <f t="shared" si="42"/>
        <v/>
      </c>
      <c r="E67" s="421"/>
      <c r="F67" s="364"/>
      <c r="G67" s="523"/>
      <c r="H67" s="365" t="s">
        <v>496</v>
      </c>
      <c r="I67" s="357"/>
      <c r="J67" s="358">
        <f t="shared" si="0"/>
        <v>0</v>
      </c>
      <c r="K67" s="358">
        <f t="shared" si="1"/>
        <v>0</v>
      </c>
      <c r="L67" s="358">
        <f t="shared" si="2"/>
        <v>0</v>
      </c>
      <c r="M67" s="359">
        <f t="shared" si="3"/>
        <v>0</v>
      </c>
      <c r="N67" s="359"/>
      <c r="O67" s="359"/>
      <c r="P67" s="687">
        <f t="shared" si="39"/>
        <v>0</v>
      </c>
      <c r="Q67" s="428">
        <f t="shared" si="43"/>
        <v>0</v>
      </c>
      <c r="R67" s="360">
        <f t="shared" si="6"/>
        <v>0</v>
      </c>
      <c r="S67" s="360">
        <f t="shared" si="7"/>
        <v>0</v>
      </c>
      <c r="T67" s="360"/>
      <c r="U67" s="359"/>
      <c r="V67" s="361">
        <f t="shared" si="8"/>
        <v>0</v>
      </c>
      <c r="W67" s="359"/>
      <c r="X67" s="359"/>
      <c r="Y67" s="362" t="s">
        <v>498</v>
      </c>
      <c r="Z67" s="524"/>
      <c r="AA67" s="363" t="s">
        <v>499</v>
      </c>
      <c r="AB67" s="357"/>
      <c r="AC67" s="268">
        <f t="shared" si="9"/>
        <v>0</v>
      </c>
      <c r="AD67" s="268">
        <f t="shared" si="10"/>
        <v>0</v>
      </c>
      <c r="AE67" s="268">
        <f t="shared" si="11"/>
        <v>0</v>
      </c>
      <c r="AF67" s="269">
        <f t="shared" si="12"/>
        <v>0</v>
      </c>
      <c r="AG67" s="206"/>
      <c r="AH67" s="206"/>
      <c r="AI67" s="429">
        <f t="shared" si="40"/>
        <v>0</v>
      </c>
      <c r="AJ67" s="429">
        <f t="shared" si="41"/>
        <v>0</v>
      </c>
      <c r="AK67" s="206"/>
      <c r="AL67" s="206"/>
      <c r="AM67" s="206"/>
      <c r="AN67" s="208"/>
      <c r="AO67" s="208"/>
      <c r="AP67" s="208"/>
      <c r="AQ67" s="208"/>
      <c r="AR67" s="354" t="str">
        <f t="shared" si="15"/>
        <v/>
      </c>
      <c r="AS67" s="355" t="str">
        <f t="shared" si="16"/>
        <v/>
      </c>
      <c r="AT67" s="265" t="str">
        <f t="shared" si="17"/>
        <v/>
      </c>
      <c r="AU67" s="251" t="str">
        <f t="shared" si="18"/>
        <v/>
      </c>
      <c r="AV67" s="37">
        <f t="shared" si="44"/>
        <v>1</v>
      </c>
      <c r="AW67" s="37">
        <f>SUM($F$10:F67)</f>
        <v>0</v>
      </c>
      <c r="AX67" s="233" t="str">
        <f t="shared" si="20"/>
        <v/>
      </c>
      <c r="AY67" s="43" t="str">
        <f t="shared" si="21"/>
        <v/>
      </c>
      <c r="AZ67" s="234" t="str">
        <f t="shared" si="22"/>
        <v/>
      </c>
      <c r="BA67" s="296">
        <f>SUM($AU$10:AU67)</f>
        <v>0</v>
      </c>
      <c r="BB67" s="43" t="str">
        <f t="shared" si="45"/>
        <v/>
      </c>
      <c r="BC67" s="43" t="str">
        <f t="shared" si="24"/>
        <v/>
      </c>
      <c r="BD67" s="43" t="str">
        <f t="shared" si="25"/>
        <v/>
      </c>
      <c r="BE67" s="321" t="str">
        <f t="shared" si="34"/>
        <v/>
      </c>
      <c r="BF67" s="39" t="str">
        <f t="shared" si="46"/>
        <v/>
      </c>
      <c r="BG67" s="322" t="str">
        <f t="shared" si="27"/>
        <v/>
      </c>
      <c r="BH67" s="323" t="str">
        <f t="shared" si="35"/>
        <v/>
      </c>
      <c r="BI67" s="324" t="str">
        <f t="shared" si="36"/>
        <v/>
      </c>
      <c r="BJ67" s="37"/>
      <c r="BK67" s="43"/>
      <c r="BL67" s="300" t="str">
        <f t="shared" si="37"/>
        <v/>
      </c>
      <c r="BM67" s="37"/>
      <c r="BN67" s="37"/>
      <c r="BO67" s="37"/>
      <c r="BP67" s="37"/>
      <c r="BQ67" s="37"/>
      <c r="BR67" s="37"/>
      <c r="BS67" s="37"/>
      <c r="BT67" s="297">
        <f t="shared" si="28"/>
        <v>0</v>
      </c>
      <c r="BU67" s="298" t="str">
        <f t="shared" si="29"/>
        <v/>
      </c>
      <c r="BV67" s="299" t="str">
        <f t="shared" si="30"/>
        <v/>
      </c>
      <c r="BW67" s="246">
        <f t="shared" si="31"/>
        <v>0</v>
      </c>
      <c r="BX67" s="246"/>
      <c r="BY67" s="37"/>
      <c r="BZ67" s="37"/>
      <c r="CA67" s="37"/>
      <c r="CB67" s="37"/>
      <c r="CC67" s="43"/>
      <c r="CD67" s="43"/>
      <c r="CE67" s="43"/>
      <c r="CF67" s="43"/>
      <c r="CG67" s="43"/>
      <c r="CH67" s="43"/>
      <c r="CI67" s="318" t="str">
        <f t="shared" si="38"/>
        <v/>
      </c>
      <c r="CJ67" s="249"/>
      <c r="CK67" s="250"/>
      <c r="CL67" s="319" t="str">
        <f t="shared" si="32"/>
        <v/>
      </c>
      <c r="CM67" s="320" t="str">
        <f t="shared" si="33"/>
        <v/>
      </c>
      <c r="CN67" s="37"/>
      <c r="CO67" s="43"/>
      <c r="CP67" s="37"/>
      <c r="CQ67" s="37"/>
      <c r="CR67" s="37"/>
    </row>
    <row r="68" spans="2:100" s="236" customFormat="1" ht="22.5" customHeight="1">
      <c r="B68" s="369"/>
      <c r="C68" s="258"/>
      <c r="D68" s="330" t="str">
        <f t="shared" si="42"/>
        <v/>
      </c>
      <c r="E68" s="421"/>
      <c r="F68" s="364"/>
      <c r="G68" s="523"/>
      <c r="H68" s="365" t="s">
        <v>496</v>
      </c>
      <c r="I68" s="357"/>
      <c r="J68" s="358">
        <f t="shared" si="0"/>
        <v>0</v>
      </c>
      <c r="K68" s="358">
        <f t="shared" si="1"/>
        <v>0</v>
      </c>
      <c r="L68" s="358">
        <f t="shared" si="2"/>
        <v>0</v>
      </c>
      <c r="M68" s="359">
        <f t="shared" si="3"/>
        <v>0</v>
      </c>
      <c r="N68" s="359"/>
      <c r="O68" s="359"/>
      <c r="P68" s="687">
        <f t="shared" si="39"/>
        <v>0</v>
      </c>
      <c r="Q68" s="428">
        <f t="shared" si="43"/>
        <v>0</v>
      </c>
      <c r="R68" s="360">
        <f t="shared" si="6"/>
        <v>0</v>
      </c>
      <c r="S68" s="360">
        <f t="shared" si="7"/>
        <v>0</v>
      </c>
      <c r="T68" s="360"/>
      <c r="U68" s="359"/>
      <c r="V68" s="361">
        <f t="shared" si="8"/>
        <v>0</v>
      </c>
      <c r="W68" s="359"/>
      <c r="X68" s="359"/>
      <c r="Y68" s="362" t="s">
        <v>498</v>
      </c>
      <c r="Z68" s="524"/>
      <c r="AA68" s="363" t="s">
        <v>499</v>
      </c>
      <c r="AB68" s="357"/>
      <c r="AC68" s="268">
        <f t="shared" si="9"/>
        <v>0</v>
      </c>
      <c r="AD68" s="268">
        <f t="shared" si="10"/>
        <v>0</v>
      </c>
      <c r="AE68" s="268">
        <f t="shared" si="11"/>
        <v>0</v>
      </c>
      <c r="AF68" s="269">
        <f t="shared" si="12"/>
        <v>0</v>
      </c>
      <c r="AG68" s="206"/>
      <c r="AH68" s="206"/>
      <c r="AI68" s="429">
        <f t="shared" si="40"/>
        <v>0</v>
      </c>
      <c r="AJ68" s="429">
        <f t="shared" si="41"/>
        <v>0</v>
      </c>
      <c r="AK68" s="206"/>
      <c r="AL68" s="206"/>
      <c r="AM68" s="206"/>
      <c r="AN68" s="208"/>
      <c r="AO68" s="208"/>
      <c r="AP68" s="208"/>
      <c r="AQ68" s="208"/>
      <c r="AR68" s="354" t="str">
        <f t="shared" si="15"/>
        <v/>
      </c>
      <c r="AS68" s="355" t="str">
        <f t="shared" si="16"/>
        <v/>
      </c>
      <c r="AT68" s="265" t="str">
        <f t="shared" si="17"/>
        <v/>
      </c>
      <c r="AU68" s="251" t="str">
        <f t="shared" si="18"/>
        <v/>
      </c>
      <c r="AV68" s="37">
        <f t="shared" si="44"/>
        <v>1</v>
      </c>
      <c r="AW68" s="37">
        <f>SUM($F$10:F68)</f>
        <v>0</v>
      </c>
      <c r="AX68" s="233" t="str">
        <f t="shared" si="20"/>
        <v/>
      </c>
      <c r="AY68" s="43" t="str">
        <f t="shared" si="21"/>
        <v/>
      </c>
      <c r="AZ68" s="234" t="str">
        <f t="shared" si="22"/>
        <v/>
      </c>
      <c r="BA68" s="296">
        <f>SUM($AU$10:AU68)</f>
        <v>0</v>
      </c>
      <c r="BB68" s="43" t="str">
        <f t="shared" si="45"/>
        <v/>
      </c>
      <c r="BC68" s="43" t="str">
        <f t="shared" si="24"/>
        <v/>
      </c>
      <c r="BD68" s="43" t="str">
        <f t="shared" si="25"/>
        <v/>
      </c>
      <c r="BE68" s="321" t="str">
        <f t="shared" si="34"/>
        <v/>
      </c>
      <c r="BF68" s="39" t="str">
        <f t="shared" si="46"/>
        <v/>
      </c>
      <c r="BG68" s="322" t="str">
        <f t="shared" si="27"/>
        <v/>
      </c>
      <c r="BH68" s="323" t="str">
        <f t="shared" si="35"/>
        <v/>
      </c>
      <c r="BI68" s="324" t="str">
        <f t="shared" si="36"/>
        <v/>
      </c>
      <c r="BJ68" s="37"/>
      <c r="BK68" s="43"/>
      <c r="BL68" s="300" t="str">
        <f t="shared" si="37"/>
        <v/>
      </c>
      <c r="BM68" s="37"/>
      <c r="BN68" s="37"/>
      <c r="BO68" s="37"/>
      <c r="BP68" s="37"/>
      <c r="BQ68" s="37"/>
      <c r="BR68" s="37"/>
      <c r="BS68" s="37"/>
      <c r="BT68" s="297">
        <f t="shared" si="28"/>
        <v>0</v>
      </c>
      <c r="BU68" s="298" t="str">
        <f t="shared" si="29"/>
        <v/>
      </c>
      <c r="BV68" s="299" t="str">
        <f t="shared" si="30"/>
        <v/>
      </c>
      <c r="BW68" s="246">
        <f t="shared" si="31"/>
        <v>0</v>
      </c>
      <c r="BX68" s="246"/>
      <c r="BY68" s="37"/>
      <c r="BZ68" s="37"/>
      <c r="CA68" s="37"/>
      <c r="CB68" s="37"/>
      <c r="CC68" s="43"/>
      <c r="CD68" s="43"/>
      <c r="CE68" s="43"/>
      <c r="CF68" s="43"/>
      <c r="CG68" s="43"/>
      <c r="CH68" s="43"/>
      <c r="CI68" s="318" t="str">
        <f t="shared" si="38"/>
        <v/>
      </c>
      <c r="CJ68" s="249"/>
      <c r="CK68" s="250"/>
      <c r="CL68" s="319" t="str">
        <f t="shared" si="32"/>
        <v/>
      </c>
      <c r="CM68" s="320" t="str">
        <f t="shared" si="33"/>
        <v/>
      </c>
      <c r="CN68" s="37"/>
      <c r="CO68" s="43"/>
      <c r="CP68" s="37"/>
      <c r="CQ68" s="37"/>
      <c r="CR68" s="37"/>
    </row>
    <row r="69" spans="2:100" s="317" customFormat="1" ht="22.5" customHeight="1">
      <c r="C69" s="301"/>
      <c r="D69" s="259"/>
      <c r="E69" s="302"/>
      <c r="F69" s="302">
        <f>SUM(F10:F68)</f>
        <v>0</v>
      </c>
      <c r="G69" s="302"/>
      <c r="H69" s="303"/>
      <c r="I69" s="302"/>
      <c r="J69" s="304"/>
      <c r="K69" s="304"/>
      <c r="L69" s="304"/>
      <c r="M69" s="304"/>
      <c r="N69" s="304"/>
      <c r="O69" s="304"/>
      <c r="P69" s="304"/>
      <c r="Q69" s="305"/>
      <c r="R69" s="306"/>
      <c r="S69" s="304"/>
      <c r="T69" s="304"/>
      <c r="U69" s="304"/>
      <c r="V69" s="307"/>
      <c r="W69" s="304"/>
      <c r="X69" s="304"/>
      <c r="Y69" s="304"/>
      <c r="Z69" s="308"/>
      <c r="AA69" s="308"/>
      <c r="AB69" s="308"/>
      <c r="AC69" s="308"/>
      <c r="AD69" s="308"/>
      <c r="AE69" s="308"/>
      <c r="AF69" s="308"/>
      <c r="AG69" s="308"/>
      <c r="AH69" s="308"/>
      <c r="AI69" s="308"/>
      <c r="AJ69" s="308"/>
      <c r="AK69" s="304"/>
      <c r="AL69" s="309"/>
      <c r="AM69" s="309"/>
      <c r="AN69" s="309"/>
      <c r="AO69" s="309"/>
      <c r="AP69" s="309"/>
      <c r="AQ69" s="309"/>
      <c r="AR69" s="310">
        <f>AU69</f>
        <v>0</v>
      </c>
      <c r="AS69" s="311"/>
      <c r="AT69" s="312">
        <f>SUM(AT10:AT68)</f>
        <v>0</v>
      </c>
      <c r="AU69" s="312">
        <f>SUM(AU10:AU68)</f>
        <v>0</v>
      </c>
      <c r="AV69" s="302"/>
      <c r="AW69" s="302"/>
      <c r="AX69" s="313"/>
      <c r="AY69" s="312"/>
      <c r="AZ69" s="312"/>
      <c r="BA69" s="312"/>
      <c r="BB69" s="312"/>
      <c r="BC69" s="312"/>
      <c r="BD69" s="312"/>
      <c r="BE69" s="314"/>
      <c r="BF69" s="312"/>
      <c r="BG69" s="302"/>
      <c r="BH69" s="315"/>
      <c r="BI69" s="315"/>
      <c r="BJ69" s="309"/>
      <c r="BK69" s="312"/>
      <c r="BL69" s="302"/>
      <c r="BM69" s="309"/>
      <c r="BN69" s="309"/>
      <c r="BO69" s="309"/>
      <c r="BP69" s="309"/>
      <c r="BQ69" s="309"/>
      <c r="BR69" s="309"/>
      <c r="BS69" s="309"/>
      <c r="BT69" s="309"/>
      <c r="BU69" s="246"/>
      <c r="BV69" s="309"/>
      <c r="BW69" s="309"/>
      <c r="BX69" s="309"/>
      <c r="BY69" s="309"/>
      <c r="BZ69" s="309"/>
      <c r="CA69" s="309"/>
      <c r="CB69" s="309"/>
      <c r="CC69" s="312"/>
      <c r="CD69" s="312"/>
      <c r="CE69" s="312"/>
      <c r="CF69" s="312"/>
      <c r="CG69" s="312"/>
      <c r="CH69" s="312"/>
      <c r="CI69" s="314"/>
      <c r="CJ69" s="312"/>
      <c r="CK69" s="302"/>
      <c r="CL69" s="315"/>
      <c r="CM69" s="315"/>
      <c r="CN69" s="309"/>
      <c r="CO69" s="316"/>
      <c r="CP69" s="309"/>
      <c r="CQ69" s="309"/>
      <c r="CR69" s="309"/>
      <c r="CV69" s="317" t="s">
        <v>541</v>
      </c>
    </row>
    <row r="70" spans="2:100">
      <c r="AS70" s="245"/>
      <c r="BU70" s="246"/>
    </row>
    <row r="71" spans="2:100">
      <c r="AS71" s="245"/>
    </row>
  </sheetData>
  <sheetProtection sheet="1" objects="1" scenarios="1" selectLockedCells="1"/>
  <mergeCells count="6">
    <mergeCell ref="E9:F9"/>
    <mergeCell ref="CI4:CM4"/>
    <mergeCell ref="BE6:BI7"/>
    <mergeCell ref="CI6:CM7"/>
    <mergeCell ref="AR7:AS7"/>
    <mergeCell ref="AU5:AU6"/>
  </mergeCells>
  <phoneticPr fontId="2"/>
  <dataValidations count="1">
    <dataValidation type="list" allowBlank="1" showInputMessage="1" showErrorMessage="1" sqref="E10:E68">
      <formula1>$C$10:$C$17</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sheetPr>
    <tabColor rgb="FFFFFF00"/>
  </sheetPr>
  <dimension ref="B1:AM65"/>
  <sheetViews>
    <sheetView showGridLines="0" workbookViewId="0">
      <pane xSplit="3" ySplit="5" topLeftCell="D6" activePane="bottomRight" state="frozen"/>
      <selection activeCell="D6" sqref="D6"/>
      <selection pane="topRight" activeCell="D6" sqref="D6"/>
      <selection pane="bottomLeft" activeCell="D6" sqref="D6"/>
      <selection pane="bottomRight" activeCell="E23" sqref="E23"/>
    </sheetView>
  </sheetViews>
  <sheetFormatPr defaultRowHeight="13.5"/>
  <cols>
    <col min="1" max="1" width="1.85546875" style="425" customWidth="1"/>
    <col min="2" max="2" width="2.28515625" style="45" hidden="1" customWidth="1"/>
    <col min="3" max="3" width="9.7109375" style="35" customWidth="1"/>
    <col min="4" max="4" width="8.28515625" style="35" customWidth="1"/>
    <col min="5" max="6" width="8.28515625" style="36" customWidth="1"/>
    <col min="7" max="7" width="0.85546875" style="435" customWidth="1"/>
    <col min="8" max="8" width="3.5703125" style="35" hidden="1" customWidth="1"/>
    <col min="9" max="9" width="3" style="35" hidden="1" customWidth="1"/>
    <col min="10" max="10" width="5.42578125" style="35" hidden="1" customWidth="1"/>
    <col min="11" max="11" width="5" style="42" hidden="1" customWidth="1"/>
    <col min="12" max="15" width="5" style="36" hidden="1" customWidth="1"/>
    <col min="16" max="16" width="4.85546875" style="36" hidden="1" customWidth="1"/>
    <col min="17" max="17" width="3.5703125" style="36" hidden="1" customWidth="1"/>
    <col min="18" max="18" width="9.85546875" style="434" customWidth="1"/>
    <col min="19" max="19" width="7.85546875" style="36" hidden="1" customWidth="1"/>
    <col min="20" max="20" width="7" style="35" hidden="1" customWidth="1"/>
    <col min="21" max="21" width="10" style="433" customWidth="1"/>
    <col min="22" max="22" width="10.28515625" style="433" customWidth="1"/>
    <col min="23" max="23" width="1.5703125" style="37" customWidth="1"/>
    <col min="24" max="24" width="7.140625" style="36" hidden="1" customWidth="1"/>
    <col min="25" max="25" width="5.7109375" style="35" hidden="1" customWidth="1"/>
    <col min="26" max="26" width="5.140625" style="425" hidden="1" customWidth="1"/>
    <col min="27" max="27" width="3.7109375" style="425" hidden="1" customWidth="1"/>
    <col min="28" max="28" width="2.140625" style="425" hidden="1" customWidth="1"/>
    <col min="29" max="32" width="4.28515625" style="425" hidden="1" customWidth="1"/>
    <col min="33" max="33" width="2" style="425" hidden="1" customWidth="1"/>
    <col min="34" max="34" width="4.28515625" style="425" hidden="1" customWidth="1"/>
    <col min="35" max="35" width="10" style="434" customWidth="1"/>
    <col min="36" max="36" width="9" style="433" customWidth="1"/>
    <col min="37" max="37" width="9.42578125" style="433" customWidth="1"/>
    <col min="38" max="38" width="3" style="425" customWidth="1"/>
    <col min="39" max="16384" width="9.140625" style="425"/>
  </cols>
  <sheetData>
    <row r="1" spans="2:39" ht="33.75" customHeight="1" thickBot="1">
      <c r="C1" s="504" t="s">
        <v>620</v>
      </c>
      <c r="R1" s="556" t="s">
        <v>619</v>
      </c>
      <c r="S1" s="557"/>
      <c r="T1" s="557"/>
      <c r="U1" s="557"/>
      <c r="V1" s="558"/>
      <c r="AI1" s="553" t="s">
        <v>618</v>
      </c>
      <c r="AJ1" s="554"/>
      <c r="AK1" s="555"/>
      <c r="AL1" s="425" t="s">
        <v>613</v>
      </c>
      <c r="AM1" s="425" t="s">
        <v>617</v>
      </c>
    </row>
    <row r="2" spans="2:39" s="35" customFormat="1" ht="17.25" customHeight="1">
      <c r="B2" s="490"/>
      <c r="C2" s="38" t="s">
        <v>616</v>
      </c>
      <c r="D2" s="424"/>
      <c r="E2" s="503" t="s">
        <v>615</v>
      </c>
      <c r="F2" s="502"/>
      <c r="G2" s="501"/>
      <c r="H2" s="494"/>
      <c r="I2" s="494"/>
      <c r="J2" s="494"/>
      <c r="K2" s="500"/>
      <c r="L2" s="39"/>
      <c r="M2" s="39"/>
      <c r="N2" s="39"/>
      <c r="O2" s="39"/>
      <c r="P2" s="39"/>
      <c r="Q2" s="39"/>
      <c r="R2" s="499"/>
      <c r="S2" s="498"/>
      <c r="T2" s="497"/>
      <c r="U2" s="496" t="s">
        <v>614</v>
      </c>
      <c r="V2" s="495"/>
      <c r="W2" s="211"/>
      <c r="X2" s="39"/>
      <c r="Y2" s="494"/>
      <c r="AC2" s="479">
        <v>4</v>
      </c>
      <c r="AI2" s="493"/>
      <c r="AJ2" s="492" t="s">
        <v>614</v>
      </c>
      <c r="AK2" s="491"/>
      <c r="AL2" s="35" t="s">
        <v>613</v>
      </c>
      <c r="AM2" s="40" t="s">
        <v>612</v>
      </c>
    </row>
    <row r="3" spans="2:39" s="35" customFormat="1" ht="21" customHeight="1">
      <c r="B3" s="490"/>
      <c r="C3" s="38" t="s">
        <v>611</v>
      </c>
      <c r="D3" s="423" t="s">
        <v>598</v>
      </c>
      <c r="E3" s="489" t="s">
        <v>597</v>
      </c>
      <c r="F3" s="489" t="s">
        <v>596</v>
      </c>
      <c r="G3" s="488" t="s">
        <v>610</v>
      </c>
      <c r="H3" s="487" t="s">
        <v>609</v>
      </c>
      <c r="I3" s="487" t="s">
        <v>608</v>
      </c>
      <c r="J3" s="487" t="s">
        <v>607</v>
      </c>
      <c r="K3" s="486" t="s">
        <v>606</v>
      </c>
      <c r="L3" s="486" t="s">
        <v>605</v>
      </c>
      <c r="M3" s="486" t="s">
        <v>604</v>
      </c>
      <c r="N3" s="486" t="s">
        <v>603</v>
      </c>
      <c r="O3" s="486" t="s">
        <v>602</v>
      </c>
      <c r="P3" s="486" t="s">
        <v>601</v>
      </c>
      <c r="Q3" s="486" t="s">
        <v>600</v>
      </c>
      <c r="R3" s="485" t="s">
        <v>598</v>
      </c>
      <c r="S3" s="484" t="s">
        <v>599</v>
      </c>
      <c r="T3" s="483">
        <v>7</v>
      </c>
      <c r="U3" s="482" t="s">
        <v>597</v>
      </c>
      <c r="V3" s="482" t="s">
        <v>596</v>
      </c>
      <c r="W3" s="44"/>
      <c r="X3" s="481">
        <v>45</v>
      </c>
      <c r="Y3" s="480">
        <v>7.75</v>
      </c>
      <c r="AC3" s="479">
        <v>31</v>
      </c>
      <c r="AI3" s="478" t="s">
        <v>598</v>
      </c>
      <c r="AJ3" s="477" t="s">
        <v>597</v>
      </c>
      <c r="AK3" s="477" t="s">
        <v>596</v>
      </c>
      <c r="AL3" s="35" t="s">
        <v>595</v>
      </c>
      <c r="AM3" s="40" t="s">
        <v>594</v>
      </c>
    </row>
    <row r="4" spans="2:39" s="37" customFormat="1" ht="21" hidden="1" customHeight="1">
      <c r="B4" s="476"/>
      <c r="C4" s="207"/>
      <c r="D4" s="211"/>
      <c r="E4" s="247"/>
      <c r="F4" s="247"/>
      <c r="G4" s="475"/>
      <c r="H4" s="44"/>
      <c r="I4" s="44"/>
      <c r="J4" s="44"/>
      <c r="K4" s="472"/>
      <c r="L4" s="472"/>
      <c r="M4" s="472"/>
      <c r="N4" s="472"/>
      <c r="O4" s="472"/>
      <c r="P4" s="472"/>
      <c r="Q4" s="472"/>
      <c r="R4" s="474"/>
      <c r="S4" s="247"/>
      <c r="T4" s="211"/>
      <c r="U4" s="473"/>
      <c r="V4" s="473"/>
      <c r="W4" s="44"/>
      <c r="X4" s="472"/>
      <c r="Y4" s="471"/>
      <c r="AI4" s="470"/>
      <c r="AJ4" s="469"/>
      <c r="AK4" s="469"/>
    </row>
    <row r="5" spans="2:39" ht="33" customHeight="1">
      <c r="C5" s="468">
        <v>40</v>
      </c>
      <c r="D5" s="37"/>
      <c r="I5" s="467" t="s">
        <v>593</v>
      </c>
      <c r="J5" s="467"/>
      <c r="K5" s="466">
        <f>C5</f>
        <v>40</v>
      </c>
      <c r="O5" s="456">
        <f>K5*$T$3+K5*$X$3/60</f>
        <v>310</v>
      </c>
      <c r="S5" s="456">
        <f>C5*$X$3</f>
        <v>1800</v>
      </c>
      <c r="T5" s="451">
        <f>S5/60</f>
        <v>30</v>
      </c>
      <c r="X5" s="36">
        <f>(P5+T5)/$Y$3</f>
        <v>3.870967741935484</v>
      </c>
      <c r="Y5" s="40" t="s">
        <v>592</v>
      </c>
      <c r="AC5" s="37"/>
      <c r="AD5" s="465">
        <f>IF($AG$5=31,$AC$2,$C$5)</f>
        <v>40</v>
      </c>
      <c r="AE5" s="216"/>
      <c r="AF5" s="37"/>
    </row>
    <row r="6" spans="2:39" ht="27" customHeight="1">
      <c r="B6" s="463" t="str">
        <f t="shared" ref="B6:B37" si="0">IF(SUM(D6:F6)&gt;0,1,"")</f>
        <v/>
      </c>
      <c r="C6" s="462"/>
      <c r="D6" s="461"/>
      <c r="E6" s="527"/>
      <c r="F6" s="460"/>
      <c r="G6" s="435">
        <f t="shared" ref="G6:G37" si="1">ROUNDUP(F6/60,0)</f>
        <v>0</v>
      </c>
      <c r="H6" s="459">
        <f t="shared" ref="H6:H37" si="2">IF(SUM(D6:F6)="","",SUM(E6,G6))</f>
        <v>0</v>
      </c>
      <c r="I6" s="451" t="str">
        <f t="shared" ref="I6:I37" si="3">IF(AND(E6&gt;=$T$3,F6&gt;=1),1,"")</f>
        <v/>
      </c>
      <c r="J6" s="451">
        <f>SUM($D$6:D6)</f>
        <v>0</v>
      </c>
      <c r="K6" s="458" t="str">
        <f t="shared" ref="K6:K37" si="4">IF(B6=1,SUM($K$5,-J6),"")</f>
        <v/>
      </c>
      <c r="L6" s="456" t="str">
        <f t="shared" ref="L6:L37" si="5">IF(B6=1,INT(K6),"")</f>
        <v/>
      </c>
      <c r="M6" s="457" t="str">
        <f t="shared" ref="M6:M37" si="6">IF(B6=1,SUM(K6,-L6),"")</f>
        <v/>
      </c>
      <c r="N6" s="456">
        <f>SUM($H$6:H6)</f>
        <v>0</v>
      </c>
      <c r="O6" s="456" t="str">
        <f t="shared" ref="O6:O37" si="7">IF(B6=1,SUM(L6*$T$3,L6*$X$3/60,-N6),"")</f>
        <v/>
      </c>
      <c r="P6" s="456" t="str">
        <f t="shared" ref="P6:P37" si="8">IF(B6=1,O6/$Y$3,"")</f>
        <v/>
      </c>
      <c r="Q6" s="456" t="str">
        <f t="shared" ref="Q6:Q37" si="9">IF(B6=1,INT(P6),"")</f>
        <v/>
      </c>
      <c r="R6" s="455" t="str">
        <f>IF(B6=1,SUM(Q6,M6),"")</f>
        <v/>
      </c>
      <c r="S6" s="454" t="str">
        <f t="shared" ref="S6:S37" si="10">IF(B6=1,SUM(Q6*$T$3,Q6*$X$3/60),"")</f>
        <v/>
      </c>
      <c r="T6" s="454" t="str">
        <f t="shared" ref="T6:T37" si="11">IF(B6=1,SUM(O6,-S6),"")</f>
        <v/>
      </c>
      <c r="U6" s="453" t="str">
        <f>IF(B6=1,INT(T6),"")</f>
        <v/>
      </c>
      <c r="V6" s="452" t="str">
        <f>IF(B6=1,SUM(T6,-U6)*60,"")</f>
        <v/>
      </c>
      <c r="W6" s="43"/>
      <c r="Y6" s="451"/>
      <c r="Z6" s="425">
        <f>SUM($D$6:D6)</f>
        <v>0</v>
      </c>
      <c r="AA6" s="425">
        <f>SUM($H$6:H6)</f>
        <v>0</v>
      </c>
      <c r="AC6" s="450">
        <f t="shared" ref="AC6:AC37" si="12">IF(AA6&gt;186,7,IF(AA6&gt;155,6,IF(AA6&gt;124,5,IF(AA6&gt;93,4,IF(AA6&gt;62,3,IF(AA6&gt;31,2,IF(AA6&gt;=1,1,0)))))))</f>
        <v>0</v>
      </c>
      <c r="AD6" s="449" t="str">
        <f t="shared" ref="AD6:AD37" si="13">IF(B6=1,SUM($AD$5,-Z6,-$AC$2*AC6),"")</f>
        <v/>
      </c>
      <c r="AE6" s="448" t="str">
        <f t="shared" ref="AE6:AE37" si="14">IF(B6="","",SUM($AC$3*AC6,-AA6))</f>
        <v/>
      </c>
      <c r="AF6" s="246">
        <f t="shared" ref="AF6:AF37" si="15">IF(AD6&lt;0,1,0)</f>
        <v>0</v>
      </c>
      <c r="AI6" s="447" t="str">
        <f t="shared" ref="AI6:AI37" si="16">IF(AF6=1,R6,IF(AD6="","",AD6))</f>
        <v/>
      </c>
      <c r="AJ6" s="446" t="str">
        <f t="shared" ref="AJ6:AJ37" si="17">IF(AF6=1,U6,AE6)</f>
        <v/>
      </c>
      <c r="AK6" s="445" t="str">
        <f t="shared" ref="AK6:AK37" si="18">IF(B6="","",IF(AF6=1,V6,0))</f>
        <v/>
      </c>
    </row>
    <row r="7" spans="2:39" ht="27" customHeight="1">
      <c r="B7" s="463" t="str">
        <f t="shared" si="0"/>
        <v/>
      </c>
      <c r="C7" s="462"/>
      <c r="D7" s="461"/>
      <c r="E7" s="527"/>
      <c r="F7" s="460"/>
      <c r="G7" s="435">
        <f t="shared" si="1"/>
        <v>0</v>
      </c>
      <c r="H7" s="459">
        <f t="shared" si="2"/>
        <v>0</v>
      </c>
      <c r="I7" s="451" t="str">
        <f t="shared" si="3"/>
        <v/>
      </c>
      <c r="J7" s="451">
        <f>SUM($D$6:D7)</f>
        <v>0</v>
      </c>
      <c r="K7" s="458" t="str">
        <f t="shared" si="4"/>
        <v/>
      </c>
      <c r="L7" s="456" t="str">
        <f t="shared" si="5"/>
        <v/>
      </c>
      <c r="M7" s="457" t="str">
        <f t="shared" si="6"/>
        <v/>
      </c>
      <c r="N7" s="456">
        <f>SUM($H$6:H7)</f>
        <v>0</v>
      </c>
      <c r="O7" s="456" t="str">
        <f t="shared" si="7"/>
        <v/>
      </c>
      <c r="P7" s="456" t="str">
        <f t="shared" si="8"/>
        <v/>
      </c>
      <c r="Q7" s="456" t="str">
        <f t="shared" si="9"/>
        <v/>
      </c>
      <c r="R7" s="455" t="str">
        <f t="shared" ref="R7:R38" si="19">IF(Y7=1,0,IF(B7=1,SUM(Q7,M7),""))</f>
        <v/>
      </c>
      <c r="S7" s="454" t="str">
        <f t="shared" si="10"/>
        <v/>
      </c>
      <c r="T7" s="454" t="str">
        <f t="shared" si="11"/>
        <v/>
      </c>
      <c r="U7" s="453" t="str">
        <f t="shared" ref="U7:U38" si="20">IF(Y7=1,0,IF(B7=1,INT(T7),""))</f>
        <v/>
      </c>
      <c r="V7" s="452" t="str">
        <f t="shared" ref="V7:V38" si="21">IF(Y7=1,0,IF(B7=1,SUM(T7,-U7)*60,""))</f>
        <v/>
      </c>
      <c r="W7" s="43"/>
      <c r="Y7" s="451" t="str">
        <f t="shared" ref="Y7:Y38" si="22">IF(SUM(D7:F7)&gt;0,IF(AND(D7=R6,E7=U6,F7=V6),1,""),"")</f>
        <v/>
      </c>
      <c r="Z7" s="425">
        <f>SUM($D$6:D7)</f>
        <v>0</v>
      </c>
      <c r="AA7" s="425">
        <f>SUM($H$6:H7)</f>
        <v>0</v>
      </c>
      <c r="AC7" s="450">
        <f t="shared" si="12"/>
        <v>0</v>
      </c>
      <c r="AD7" s="449" t="str">
        <f t="shared" si="13"/>
        <v/>
      </c>
      <c r="AE7" s="448" t="str">
        <f t="shared" si="14"/>
        <v/>
      </c>
      <c r="AF7" s="246">
        <f t="shared" si="15"/>
        <v>0</v>
      </c>
      <c r="AI7" s="447" t="str">
        <f t="shared" si="16"/>
        <v/>
      </c>
      <c r="AJ7" s="446" t="str">
        <f t="shared" si="17"/>
        <v/>
      </c>
      <c r="AK7" s="445" t="str">
        <f t="shared" si="18"/>
        <v/>
      </c>
      <c r="AM7" s="464" t="s">
        <v>591</v>
      </c>
    </row>
    <row r="8" spans="2:39" ht="27" customHeight="1">
      <c r="B8" s="463" t="str">
        <f t="shared" si="0"/>
        <v/>
      </c>
      <c r="C8" s="462"/>
      <c r="D8" s="461"/>
      <c r="E8" s="527"/>
      <c r="F8" s="460"/>
      <c r="G8" s="435">
        <f t="shared" si="1"/>
        <v>0</v>
      </c>
      <c r="H8" s="459">
        <f t="shared" si="2"/>
        <v>0</v>
      </c>
      <c r="I8" s="451" t="str">
        <f t="shared" si="3"/>
        <v/>
      </c>
      <c r="J8" s="451">
        <f>SUM($D$6:D8)</f>
        <v>0</v>
      </c>
      <c r="K8" s="458" t="str">
        <f t="shared" si="4"/>
        <v/>
      </c>
      <c r="L8" s="456" t="str">
        <f t="shared" si="5"/>
        <v/>
      </c>
      <c r="M8" s="457" t="str">
        <f t="shared" si="6"/>
        <v/>
      </c>
      <c r="N8" s="456">
        <f>SUM($H$6:H8)</f>
        <v>0</v>
      </c>
      <c r="O8" s="456" t="str">
        <f t="shared" si="7"/>
        <v/>
      </c>
      <c r="P8" s="456" t="str">
        <f t="shared" si="8"/>
        <v/>
      </c>
      <c r="Q8" s="456" t="str">
        <f t="shared" si="9"/>
        <v/>
      </c>
      <c r="R8" s="455" t="str">
        <f t="shared" si="19"/>
        <v/>
      </c>
      <c r="S8" s="454" t="str">
        <f t="shared" si="10"/>
        <v/>
      </c>
      <c r="T8" s="454" t="str">
        <f t="shared" si="11"/>
        <v/>
      </c>
      <c r="U8" s="453" t="str">
        <f t="shared" si="20"/>
        <v/>
      </c>
      <c r="V8" s="452" t="str">
        <f t="shared" si="21"/>
        <v/>
      </c>
      <c r="W8" s="43"/>
      <c r="Y8" s="451" t="str">
        <f t="shared" si="22"/>
        <v/>
      </c>
      <c r="Z8" s="425">
        <f>SUM($D$6:D8)</f>
        <v>0</v>
      </c>
      <c r="AA8" s="425">
        <f>SUM($H$6:H8)</f>
        <v>0</v>
      </c>
      <c r="AC8" s="450">
        <f t="shared" si="12"/>
        <v>0</v>
      </c>
      <c r="AD8" s="449" t="str">
        <f t="shared" si="13"/>
        <v/>
      </c>
      <c r="AE8" s="448" t="str">
        <f t="shared" si="14"/>
        <v/>
      </c>
      <c r="AF8" s="246">
        <f t="shared" si="15"/>
        <v>0</v>
      </c>
      <c r="AI8" s="447" t="str">
        <f t="shared" si="16"/>
        <v/>
      </c>
      <c r="AJ8" s="446" t="str">
        <f t="shared" si="17"/>
        <v/>
      </c>
      <c r="AK8" s="445" t="str">
        <f t="shared" si="18"/>
        <v/>
      </c>
    </row>
    <row r="9" spans="2:39" ht="27" customHeight="1">
      <c r="B9" s="463" t="str">
        <f t="shared" si="0"/>
        <v/>
      </c>
      <c r="C9" s="462"/>
      <c r="D9" s="461"/>
      <c r="E9" s="527"/>
      <c r="F9" s="460"/>
      <c r="G9" s="435">
        <f t="shared" si="1"/>
        <v>0</v>
      </c>
      <c r="H9" s="459">
        <f t="shared" si="2"/>
        <v>0</v>
      </c>
      <c r="I9" s="451" t="str">
        <f t="shared" si="3"/>
        <v/>
      </c>
      <c r="J9" s="451">
        <f>SUM($D$6:D9)</f>
        <v>0</v>
      </c>
      <c r="K9" s="458" t="str">
        <f t="shared" si="4"/>
        <v/>
      </c>
      <c r="L9" s="456" t="str">
        <f t="shared" si="5"/>
        <v/>
      </c>
      <c r="M9" s="457" t="str">
        <f t="shared" si="6"/>
        <v/>
      </c>
      <c r="N9" s="456">
        <f>SUM($H$6:H9)</f>
        <v>0</v>
      </c>
      <c r="O9" s="456" t="str">
        <f t="shared" si="7"/>
        <v/>
      </c>
      <c r="P9" s="456" t="str">
        <f t="shared" si="8"/>
        <v/>
      </c>
      <c r="Q9" s="456" t="str">
        <f t="shared" si="9"/>
        <v/>
      </c>
      <c r="R9" s="455" t="str">
        <f t="shared" si="19"/>
        <v/>
      </c>
      <c r="S9" s="454" t="str">
        <f t="shared" si="10"/>
        <v/>
      </c>
      <c r="T9" s="454" t="str">
        <f t="shared" si="11"/>
        <v/>
      </c>
      <c r="U9" s="453" t="str">
        <f t="shared" si="20"/>
        <v/>
      </c>
      <c r="V9" s="452" t="str">
        <f t="shared" si="21"/>
        <v/>
      </c>
      <c r="W9" s="43"/>
      <c r="Y9" s="451" t="str">
        <f t="shared" si="22"/>
        <v/>
      </c>
      <c r="Z9" s="425">
        <f>SUM($D$6:D9)</f>
        <v>0</v>
      </c>
      <c r="AA9" s="425">
        <f>SUM($H$6:H9)</f>
        <v>0</v>
      </c>
      <c r="AC9" s="450">
        <f t="shared" si="12"/>
        <v>0</v>
      </c>
      <c r="AD9" s="449" t="str">
        <f t="shared" si="13"/>
        <v/>
      </c>
      <c r="AE9" s="448" t="str">
        <f t="shared" si="14"/>
        <v/>
      </c>
      <c r="AF9" s="246">
        <f t="shared" si="15"/>
        <v>0</v>
      </c>
      <c r="AI9" s="447" t="str">
        <f t="shared" si="16"/>
        <v/>
      </c>
      <c r="AJ9" s="446" t="str">
        <f t="shared" si="17"/>
        <v/>
      </c>
      <c r="AK9" s="445" t="str">
        <f t="shared" si="18"/>
        <v/>
      </c>
    </row>
    <row r="10" spans="2:39" ht="27" customHeight="1">
      <c r="B10" s="463" t="str">
        <f t="shared" si="0"/>
        <v/>
      </c>
      <c r="C10" s="462"/>
      <c r="D10" s="461"/>
      <c r="E10" s="527"/>
      <c r="F10" s="460"/>
      <c r="G10" s="435">
        <f t="shared" si="1"/>
        <v>0</v>
      </c>
      <c r="H10" s="459">
        <f t="shared" si="2"/>
        <v>0</v>
      </c>
      <c r="I10" s="451" t="str">
        <f t="shared" si="3"/>
        <v/>
      </c>
      <c r="J10" s="451">
        <f>SUM($D$6:D10)</f>
        <v>0</v>
      </c>
      <c r="K10" s="458" t="str">
        <f t="shared" si="4"/>
        <v/>
      </c>
      <c r="L10" s="456" t="str">
        <f t="shared" si="5"/>
        <v/>
      </c>
      <c r="M10" s="457" t="str">
        <f t="shared" si="6"/>
        <v/>
      </c>
      <c r="N10" s="456">
        <f>SUM($H$6:H10)</f>
        <v>0</v>
      </c>
      <c r="O10" s="456" t="str">
        <f t="shared" si="7"/>
        <v/>
      </c>
      <c r="P10" s="456" t="str">
        <f t="shared" si="8"/>
        <v/>
      </c>
      <c r="Q10" s="456" t="str">
        <f t="shared" si="9"/>
        <v/>
      </c>
      <c r="R10" s="455" t="str">
        <f t="shared" si="19"/>
        <v/>
      </c>
      <c r="S10" s="454" t="str">
        <f t="shared" si="10"/>
        <v/>
      </c>
      <c r="T10" s="454" t="str">
        <f t="shared" si="11"/>
        <v/>
      </c>
      <c r="U10" s="453" t="str">
        <f t="shared" si="20"/>
        <v/>
      </c>
      <c r="V10" s="452" t="str">
        <f t="shared" si="21"/>
        <v/>
      </c>
      <c r="W10" s="43"/>
      <c r="Y10" s="451" t="str">
        <f t="shared" si="22"/>
        <v/>
      </c>
      <c r="Z10" s="425">
        <f>SUM($D$6:D10)</f>
        <v>0</v>
      </c>
      <c r="AA10" s="425">
        <f>SUM($H$6:H10)</f>
        <v>0</v>
      </c>
      <c r="AC10" s="450">
        <f t="shared" si="12"/>
        <v>0</v>
      </c>
      <c r="AD10" s="449" t="str">
        <f t="shared" si="13"/>
        <v/>
      </c>
      <c r="AE10" s="448" t="str">
        <f t="shared" si="14"/>
        <v/>
      </c>
      <c r="AF10" s="246">
        <f t="shared" si="15"/>
        <v>0</v>
      </c>
      <c r="AI10" s="447" t="str">
        <f t="shared" si="16"/>
        <v/>
      </c>
      <c r="AJ10" s="446" t="str">
        <f t="shared" si="17"/>
        <v/>
      </c>
      <c r="AK10" s="445" t="str">
        <f t="shared" si="18"/>
        <v/>
      </c>
    </row>
    <row r="11" spans="2:39" ht="27" customHeight="1">
      <c r="B11" s="463" t="str">
        <f t="shared" si="0"/>
        <v/>
      </c>
      <c r="C11" s="462"/>
      <c r="D11" s="461"/>
      <c r="E11" s="527"/>
      <c r="F11" s="460"/>
      <c r="G11" s="435">
        <f t="shared" si="1"/>
        <v>0</v>
      </c>
      <c r="H11" s="459">
        <f t="shared" si="2"/>
        <v>0</v>
      </c>
      <c r="I11" s="451" t="str">
        <f t="shared" si="3"/>
        <v/>
      </c>
      <c r="J11" s="451">
        <f>SUM($D$6:D11)</f>
        <v>0</v>
      </c>
      <c r="K11" s="458" t="str">
        <f t="shared" si="4"/>
        <v/>
      </c>
      <c r="L11" s="456" t="str">
        <f t="shared" si="5"/>
        <v/>
      </c>
      <c r="M11" s="457" t="str">
        <f t="shared" si="6"/>
        <v/>
      </c>
      <c r="N11" s="456">
        <f>SUM($H$6:H11)</f>
        <v>0</v>
      </c>
      <c r="O11" s="456" t="str">
        <f t="shared" si="7"/>
        <v/>
      </c>
      <c r="P11" s="456" t="str">
        <f t="shared" si="8"/>
        <v/>
      </c>
      <c r="Q11" s="456" t="str">
        <f t="shared" si="9"/>
        <v/>
      </c>
      <c r="R11" s="455" t="str">
        <f t="shared" si="19"/>
        <v/>
      </c>
      <c r="S11" s="454" t="str">
        <f t="shared" si="10"/>
        <v/>
      </c>
      <c r="T11" s="454" t="str">
        <f t="shared" si="11"/>
        <v/>
      </c>
      <c r="U11" s="453" t="str">
        <f t="shared" si="20"/>
        <v/>
      </c>
      <c r="V11" s="452" t="str">
        <f t="shared" si="21"/>
        <v/>
      </c>
      <c r="W11" s="43"/>
      <c r="Y11" s="451" t="str">
        <f t="shared" si="22"/>
        <v/>
      </c>
      <c r="Z11" s="425">
        <f>SUM($D$6:D11)</f>
        <v>0</v>
      </c>
      <c r="AA11" s="425">
        <f>SUM($H$6:H11)</f>
        <v>0</v>
      </c>
      <c r="AC11" s="450">
        <f t="shared" si="12"/>
        <v>0</v>
      </c>
      <c r="AD11" s="449" t="str">
        <f t="shared" si="13"/>
        <v/>
      </c>
      <c r="AE11" s="448" t="str">
        <f t="shared" si="14"/>
        <v/>
      </c>
      <c r="AF11" s="246">
        <f t="shared" si="15"/>
        <v>0</v>
      </c>
      <c r="AI11" s="447" t="str">
        <f t="shared" si="16"/>
        <v/>
      </c>
      <c r="AJ11" s="446" t="str">
        <f t="shared" si="17"/>
        <v/>
      </c>
      <c r="AK11" s="445" t="str">
        <f t="shared" si="18"/>
        <v/>
      </c>
    </row>
    <row r="12" spans="2:39" ht="27" customHeight="1">
      <c r="B12" s="463" t="str">
        <f t="shared" si="0"/>
        <v/>
      </c>
      <c r="C12" s="462"/>
      <c r="D12" s="461"/>
      <c r="E12" s="527"/>
      <c r="F12" s="460"/>
      <c r="G12" s="435">
        <f t="shared" si="1"/>
        <v>0</v>
      </c>
      <c r="H12" s="459">
        <f t="shared" si="2"/>
        <v>0</v>
      </c>
      <c r="I12" s="451" t="str">
        <f t="shared" si="3"/>
        <v/>
      </c>
      <c r="J12" s="451">
        <f>SUM($D$6:D12)</f>
        <v>0</v>
      </c>
      <c r="K12" s="458" t="str">
        <f t="shared" si="4"/>
        <v/>
      </c>
      <c r="L12" s="456" t="str">
        <f t="shared" si="5"/>
        <v/>
      </c>
      <c r="M12" s="457" t="str">
        <f t="shared" si="6"/>
        <v/>
      </c>
      <c r="N12" s="456">
        <f>SUM($H$6:H12)</f>
        <v>0</v>
      </c>
      <c r="O12" s="456" t="str">
        <f t="shared" si="7"/>
        <v/>
      </c>
      <c r="P12" s="456" t="str">
        <f t="shared" si="8"/>
        <v/>
      </c>
      <c r="Q12" s="456" t="str">
        <f t="shared" si="9"/>
        <v/>
      </c>
      <c r="R12" s="455" t="str">
        <f t="shared" si="19"/>
        <v/>
      </c>
      <c r="S12" s="454" t="str">
        <f t="shared" si="10"/>
        <v/>
      </c>
      <c r="T12" s="454" t="str">
        <f t="shared" si="11"/>
        <v/>
      </c>
      <c r="U12" s="453" t="str">
        <f t="shared" si="20"/>
        <v/>
      </c>
      <c r="V12" s="452" t="str">
        <f t="shared" si="21"/>
        <v/>
      </c>
      <c r="W12" s="43"/>
      <c r="Y12" s="451" t="str">
        <f t="shared" si="22"/>
        <v/>
      </c>
      <c r="Z12" s="425">
        <f>SUM($D$6:D12)</f>
        <v>0</v>
      </c>
      <c r="AA12" s="425">
        <f>SUM($H$6:H12)</f>
        <v>0</v>
      </c>
      <c r="AC12" s="450">
        <f t="shared" si="12"/>
        <v>0</v>
      </c>
      <c r="AD12" s="449" t="str">
        <f t="shared" si="13"/>
        <v/>
      </c>
      <c r="AE12" s="448" t="str">
        <f t="shared" si="14"/>
        <v/>
      </c>
      <c r="AF12" s="246">
        <f t="shared" si="15"/>
        <v>0</v>
      </c>
      <c r="AI12" s="447" t="str">
        <f t="shared" si="16"/>
        <v/>
      </c>
      <c r="AJ12" s="446" t="str">
        <f t="shared" si="17"/>
        <v/>
      </c>
      <c r="AK12" s="445" t="str">
        <f t="shared" si="18"/>
        <v/>
      </c>
    </row>
    <row r="13" spans="2:39" ht="27" customHeight="1">
      <c r="B13" s="463" t="str">
        <f t="shared" si="0"/>
        <v/>
      </c>
      <c r="C13" s="462"/>
      <c r="D13" s="461"/>
      <c r="E13" s="527"/>
      <c r="F13" s="460"/>
      <c r="G13" s="435">
        <f t="shared" si="1"/>
        <v>0</v>
      </c>
      <c r="H13" s="459">
        <f t="shared" si="2"/>
        <v>0</v>
      </c>
      <c r="I13" s="451" t="str">
        <f t="shared" si="3"/>
        <v/>
      </c>
      <c r="J13" s="451">
        <f>SUM($D$6:D13)</f>
        <v>0</v>
      </c>
      <c r="K13" s="458" t="str">
        <f t="shared" si="4"/>
        <v/>
      </c>
      <c r="L13" s="456" t="str">
        <f t="shared" si="5"/>
        <v/>
      </c>
      <c r="M13" s="457" t="str">
        <f t="shared" si="6"/>
        <v/>
      </c>
      <c r="N13" s="456">
        <f>SUM($H$6:H13)</f>
        <v>0</v>
      </c>
      <c r="O13" s="456" t="str">
        <f t="shared" si="7"/>
        <v/>
      </c>
      <c r="P13" s="456" t="str">
        <f t="shared" si="8"/>
        <v/>
      </c>
      <c r="Q13" s="456" t="str">
        <f t="shared" si="9"/>
        <v/>
      </c>
      <c r="R13" s="455" t="str">
        <f t="shared" si="19"/>
        <v/>
      </c>
      <c r="S13" s="454" t="str">
        <f t="shared" si="10"/>
        <v/>
      </c>
      <c r="T13" s="454" t="str">
        <f t="shared" si="11"/>
        <v/>
      </c>
      <c r="U13" s="453" t="str">
        <f t="shared" si="20"/>
        <v/>
      </c>
      <c r="V13" s="452" t="str">
        <f t="shared" si="21"/>
        <v/>
      </c>
      <c r="W13" s="43"/>
      <c r="Y13" s="451" t="str">
        <f t="shared" si="22"/>
        <v/>
      </c>
      <c r="Z13" s="425">
        <f>SUM($D$6:D13)</f>
        <v>0</v>
      </c>
      <c r="AA13" s="425">
        <f>SUM($H$6:H13)</f>
        <v>0</v>
      </c>
      <c r="AC13" s="450">
        <f t="shared" si="12"/>
        <v>0</v>
      </c>
      <c r="AD13" s="449" t="str">
        <f t="shared" si="13"/>
        <v/>
      </c>
      <c r="AE13" s="448" t="str">
        <f t="shared" si="14"/>
        <v/>
      </c>
      <c r="AF13" s="246">
        <f t="shared" si="15"/>
        <v>0</v>
      </c>
      <c r="AI13" s="447" t="str">
        <f t="shared" si="16"/>
        <v/>
      </c>
      <c r="AJ13" s="446" t="str">
        <f t="shared" si="17"/>
        <v/>
      </c>
      <c r="AK13" s="445" t="str">
        <f t="shared" si="18"/>
        <v/>
      </c>
    </row>
    <row r="14" spans="2:39" ht="27" customHeight="1">
      <c r="B14" s="463" t="str">
        <f t="shared" si="0"/>
        <v/>
      </c>
      <c r="C14" s="462"/>
      <c r="D14" s="461"/>
      <c r="E14" s="527"/>
      <c r="F14" s="460"/>
      <c r="G14" s="435">
        <f t="shared" si="1"/>
        <v>0</v>
      </c>
      <c r="H14" s="459">
        <f t="shared" si="2"/>
        <v>0</v>
      </c>
      <c r="I14" s="451" t="str">
        <f t="shared" si="3"/>
        <v/>
      </c>
      <c r="J14" s="451">
        <f>SUM($D$6:D14)</f>
        <v>0</v>
      </c>
      <c r="K14" s="458" t="str">
        <f t="shared" si="4"/>
        <v/>
      </c>
      <c r="L14" s="456" t="str">
        <f t="shared" si="5"/>
        <v/>
      </c>
      <c r="M14" s="457" t="str">
        <f t="shared" si="6"/>
        <v/>
      </c>
      <c r="N14" s="456">
        <f>SUM($H$6:H14)</f>
        <v>0</v>
      </c>
      <c r="O14" s="456" t="str">
        <f t="shared" si="7"/>
        <v/>
      </c>
      <c r="P14" s="456" t="str">
        <f t="shared" si="8"/>
        <v/>
      </c>
      <c r="Q14" s="456" t="str">
        <f t="shared" si="9"/>
        <v/>
      </c>
      <c r="R14" s="455" t="str">
        <f t="shared" si="19"/>
        <v/>
      </c>
      <c r="S14" s="454" t="str">
        <f t="shared" si="10"/>
        <v/>
      </c>
      <c r="T14" s="454" t="str">
        <f t="shared" si="11"/>
        <v/>
      </c>
      <c r="U14" s="453" t="str">
        <f t="shared" si="20"/>
        <v/>
      </c>
      <c r="V14" s="452" t="str">
        <f t="shared" si="21"/>
        <v/>
      </c>
      <c r="W14" s="43"/>
      <c r="Y14" s="451" t="str">
        <f t="shared" si="22"/>
        <v/>
      </c>
      <c r="Z14" s="425">
        <f>SUM($D$6:D14)</f>
        <v>0</v>
      </c>
      <c r="AA14" s="425">
        <f>SUM($H$6:H14)</f>
        <v>0</v>
      </c>
      <c r="AC14" s="450">
        <f t="shared" si="12"/>
        <v>0</v>
      </c>
      <c r="AD14" s="449" t="str">
        <f t="shared" si="13"/>
        <v/>
      </c>
      <c r="AE14" s="448" t="str">
        <f t="shared" si="14"/>
        <v/>
      </c>
      <c r="AF14" s="246">
        <f t="shared" si="15"/>
        <v>0</v>
      </c>
      <c r="AI14" s="447" t="str">
        <f t="shared" si="16"/>
        <v/>
      </c>
      <c r="AJ14" s="446" t="str">
        <f t="shared" si="17"/>
        <v/>
      </c>
      <c r="AK14" s="445" t="str">
        <f t="shared" si="18"/>
        <v/>
      </c>
    </row>
    <row r="15" spans="2:39" ht="27" customHeight="1">
      <c r="B15" s="463" t="str">
        <f t="shared" si="0"/>
        <v/>
      </c>
      <c r="C15" s="462"/>
      <c r="D15" s="461"/>
      <c r="E15" s="527"/>
      <c r="F15" s="460"/>
      <c r="G15" s="435">
        <f t="shared" si="1"/>
        <v>0</v>
      </c>
      <c r="H15" s="459">
        <f t="shared" si="2"/>
        <v>0</v>
      </c>
      <c r="I15" s="451" t="str">
        <f t="shared" si="3"/>
        <v/>
      </c>
      <c r="J15" s="451">
        <f>SUM($D$6:D15)</f>
        <v>0</v>
      </c>
      <c r="K15" s="458" t="str">
        <f t="shared" si="4"/>
        <v/>
      </c>
      <c r="L15" s="456" t="str">
        <f t="shared" si="5"/>
        <v/>
      </c>
      <c r="M15" s="457" t="str">
        <f t="shared" si="6"/>
        <v/>
      </c>
      <c r="N15" s="456">
        <f>SUM($H$6:H15)</f>
        <v>0</v>
      </c>
      <c r="O15" s="456" t="str">
        <f t="shared" si="7"/>
        <v/>
      </c>
      <c r="P15" s="456" t="str">
        <f t="shared" si="8"/>
        <v/>
      </c>
      <c r="Q15" s="456" t="str">
        <f t="shared" si="9"/>
        <v/>
      </c>
      <c r="R15" s="455" t="str">
        <f t="shared" si="19"/>
        <v/>
      </c>
      <c r="S15" s="454" t="str">
        <f t="shared" si="10"/>
        <v/>
      </c>
      <c r="T15" s="454" t="str">
        <f t="shared" si="11"/>
        <v/>
      </c>
      <c r="U15" s="453" t="str">
        <f t="shared" si="20"/>
        <v/>
      </c>
      <c r="V15" s="452" t="str">
        <f t="shared" si="21"/>
        <v/>
      </c>
      <c r="W15" s="43"/>
      <c r="Y15" s="451" t="str">
        <f t="shared" si="22"/>
        <v/>
      </c>
      <c r="Z15" s="425">
        <f>SUM($D$6:D15)</f>
        <v>0</v>
      </c>
      <c r="AA15" s="425">
        <f>SUM($H$6:H15)</f>
        <v>0</v>
      </c>
      <c r="AC15" s="450">
        <f t="shared" si="12"/>
        <v>0</v>
      </c>
      <c r="AD15" s="449" t="str">
        <f t="shared" si="13"/>
        <v/>
      </c>
      <c r="AE15" s="448" t="str">
        <f t="shared" si="14"/>
        <v/>
      </c>
      <c r="AF15" s="246">
        <f t="shared" si="15"/>
        <v>0</v>
      </c>
      <c r="AI15" s="447" t="str">
        <f t="shared" si="16"/>
        <v/>
      </c>
      <c r="AJ15" s="446" t="str">
        <f t="shared" si="17"/>
        <v/>
      </c>
      <c r="AK15" s="445" t="str">
        <f t="shared" si="18"/>
        <v/>
      </c>
    </row>
    <row r="16" spans="2:39" ht="27" customHeight="1">
      <c r="B16" s="463" t="str">
        <f t="shared" si="0"/>
        <v/>
      </c>
      <c r="C16" s="462"/>
      <c r="D16" s="461"/>
      <c r="E16" s="527"/>
      <c r="F16" s="460"/>
      <c r="G16" s="435">
        <f t="shared" si="1"/>
        <v>0</v>
      </c>
      <c r="H16" s="459">
        <f t="shared" si="2"/>
        <v>0</v>
      </c>
      <c r="I16" s="451" t="str">
        <f t="shared" si="3"/>
        <v/>
      </c>
      <c r="J16" s="451">
        <f>SUM($D$6:D16)</f>
        <v>0</v>
      </c>
      <c r="K16" s="458" t="str">
        <f t="shared" si="4"/>
        <v/>
      </c>
      <c r="L16" s="456" t="str">
        <f t="shared" si="5"/>
        <v/>
      </c>
      <c r="M16" s="457" t="str">
        <f t="shared" si="6"/>
        <v/>
      </c>
      <c r="N16" s="456">
        <f>SUM($H$6:H16)</f>
        <v>0</v>
      </c>
      <c r="O16" s="456" t="str">
        <f t="shared" si="7"/>
        <v/>
      </c>
      <c r="P16" s="456" t="str">
        <f t="shared" si="8"/>
        <v/>
      </c>
      <c r="Q16" s="456" t="str">
        <f t="shared" si="9"/>
        <v/>
      </c>
      <c r="R16" s="455" t="str">
        <f t="shared" si="19"/>
        <v/>
      </c>
      <c r="S16" s="454" t="str">
        <f t="shared" si="10"/>
        <v/>
      </c>
      <c r="T16" s="454" t="str">
        <f t="shared" si="11"/>
        <v/>
      </c>
      <c r="U16" s="453" t="str">
        <f t="shared" si="20"/>
        <v/>
      </c>
      <c r="V16" s="452" t="str">
        <f t="shared" si="21"/>
        <v/>
      </c>
      <c r="W16" s="43"/>
      <c r="Y16" s="451" t="str">
        <f t="shared" si="22"/>
        <v/>
      </c>
      <c r="Z16" s="425">
        <f>SUM($D$6:D16)</f>
        <v>0</v>
      </c>
      <c r="AA16" s="425">
        <f>SUM($H$6:H16)</f>
        <v>0</v>
      </c>
      <c r="AC16" s="450">
        <f t="shared" si="12"/>
        <v>0</v>
      </c>
      <c r="AD16" s="449" t="str">
        <f t="shared" si="13"/>
        <v/>
      </c>
      <c r="AE16" s="448" t="str">
        <f t="shared" si="14"/>
        <v/>
      </c>
      <c r="AF16" s="246">
        <f t="shared" si="15"/>
        <v>0</v>
      </c>
      <c r="AI16" s="447" t="str">
        <f t="shared" si="16"/>
        <v/>
      </c>
      <c r="AJ16" s="446" t="str">
        <f t="shared" si="17"/>
        <v/>
      </c>
      <c r="AK16" s="445" t="str">
        <f t="shared" si="18"/>
        <v/>
      </c>
    </row>
    <row r="17" spans="2:37" ht="27" customHeight="1">
      <c r="B17" s="463" t="str">
        <f t="shared" si="0"/>
        <v/>
      </c>
      <c r="C17" s="462"/>
      <c r="D17" s="461"/>
      <c r="E17" s="527"/>
      <c r="F17" s="460"/>
      <c r="G17" s="435">
        <f t="shared" si="1"/>
        <v>0</v>
      </c>
      <c r="H17" s="459">
        <f t="shared" si="2"/>
        <v>0</v>
      </c>
      <c r="I17" s="451" t="str">
        <f t="shared" si="3"/>
        <v/>
      </c>
      <c r="J17" s="451">
        <f>SUM($D$6:D17)</f>
        <v>0</v>
      </c>
      <c r="K17" s="458" t="str">
        <f t="shared" si="4"/>
        <v/>
      </c>
      <c r="L17" s="456" t="str">
        <f t="shared" si="5"/>
        <v/>
      </c>
      <c r="M17" s="457" t="str">
        <f t="shared" si="6"/>
        <v/>
      </c>
      <c r="N17" s="456">
        <f>SUM($H$6:H17)</f>
        <v>0</v>
      </c>
      <c r="O17" s="456" t="str">
        <f t="shared" si="7"/>
        <v/>
      </c>
      <c r="P17" s="456" t="str">
        <f t="shared" si="8"/>
        <v/>
      </c>
      <c r="Q17" s="456" t="str">
        <f t="shared" si="9"/>
        <v/>
      </c>
      <c r="R17" s="455" t="str">
        <f t="shared" si="19"/>
        <v/>
      </c>
      <c r="S17" s="454" t="str">
        <f t="shared" si="10"/>
        <v/>
      </c>
      <c r="T17" s="454" t="str">
        <f t="shared" si="11"/>
        <v/>
      </c>
      <c r="U17" s="453" t="str">
        <f t="shared" si="20"/>
        <v/>
      </c>
      <c r="V17" s="452" t="str">
        <f t="shared" si="21"/>
        <v/>
      </c>
      <c r="W17" s="43"/>
      <c r="Y17" s="451" t="str">
        <f t="shared" si="22"/>
        <v/>
      </c>
      <c r="Z17" s="425">
        <f>SUM($D$6:D17)</f>
        <v>0</v>
      </c>
      <c r="AA17" s="425">
        <f>SUM($H$6:H17)</f>
        <v>0</v>
      </c>
      <c r="AC17" s="450">
        <f t="shared" si="12"/>
        <v>0</v>
      </c>
      <c r="AD17" s="449" t="str">
        <f t="shared" si="13"/>
        <v/>
      </c>
      <c r="AE17" s="448" t="str">
        <f t="shared" si="14"/>
        <v/>
      </c>
      <c r="AF17" s="246">
        <f t="shared" si="15"/>
        <v>0</v>
      </c>
      <c r="AI17" s="447" t="str">
        <f t="shared" si="16"/>
        <v/>
      </c>
      <c r="AJ17" s="446" t="str">
        <f t="shared" si="17"/>
        <v/>
      </c>
      <c r="AK17" s="445" t="str">
        <f t="shared" si="18"/>
        <v/>
      </c>
    </row>
    <row r="18" spans="2:37" ht="27" customHeight="1">
      <c r="B18" s="463" t="str">
        <f t="shared" si="0"/>
        <v/>
      </c>
      <c r="C18" s="462"/>
      <c r="D18" s="461"/>
      <c r="E18" s="527"/>
      <c r="F18" s="460"/>
      <c r="G18" s="435">
        <f t="shared" si="1"/>
        <v>0</v>
      </c>
      <c r="H18" s="459">
        <f t="shared" si="2"/>
        <v>0</v>
      </c>
      <c r="I18" s="451" t="str">
        <f t="shared" si="3"/>
        <v/>
      </c>
      <c r="J18" s="451">
        <f>SUM($D$6:D18)</f>
        <v>0</v>
      </c>
      <c r="K18" s="458" t="str">
        <f t="shared" si="4"/>
        <v/>
      </c>
      <c r="L18" s="456" t="str">
        <f t="shared" si="5"/>
        <v/>
      </c>
      <c r="M18" s="457" t="str">
        <f t="shared" si="6"/>
        <v/>
      </c>
      <c r="N18" s="456">
        <f>SUM($H$6:H18)</f>
        <v>0</v>
      </c>
      <c r="O18" s="456" t="str">
        <f t="shared" si="7"/>
        <v/>
      </c>
      <c r="P18" s="456" t="str">
        <f t="shared" si="8"/>
        <v/>
      </c>
      <c r="Q18" s="456" t="str">
        <f t="shared" si="9"/>
        <v/>
      </c>
      <c r="R18" s="455" t="str">
        <f t="shared" si="19"/>
        <v/>
      </c>
      <c r="S18" s="454" t="str">
        <f t="shared" si="10"/>
        <v/>
      </c>
      <c r="T18" s="454" t="str">
        <f t="shared" si="11"/>
        <v/>
      </c>
      <c r="U18" s="453" t="str">
        <f t="shared" si="20"/>
        <v/>
      </c>
      <c r="V18" s="452" t="str">
        <f t="shared" si="21"/>
        <v/>
      </c>
      <c r="W18" s="43"/>
      <c r="Y18" s="451" t="str">
        <f t="shared" si="22"/>
        <v/>
      </c>
      <c r="Z18" s="425">
        <f>SUM($D$6:D18)</f>
        <v>0</v>
      </c>
      <c r="AA18" s="425">
        <f>SUM($H$6:H18)</f>
        <v>0</v>
      </c>
      <c r="AC18" s="450">
        <f t="shared" si="12"/>
        <v>0</v>
      </c>
      <c r="AD18" s="449" t="str">
        <f t="shared" si="13"/>
        <v/>
      </c>
      <c r="AE18" s="448" t="str">
        <f t="shared" si="14"/>
        <v/>
      </c>
      <c r="AF18" s="246">
        <f t="shared" si="15"/>
        <v>0</v>
      </c>
      <c r="AI18" s="447" t="str">
        <f t="shared" si="16"/>
        <v/>
      </c>
      <c r="AJ18" s="446" t="str">
        <f t="shared" si="17"/>
        <v/>
      </c>
      <c r="AK18" s="445" t="str">
        <f t="shared" si="18"/>
        <v/>
      </c>
    </row>
    <row r="19" spans="2:37" ht="27" customHeight="1">
      <c r="B19" s="463" t="str">
        <f t="shared" si="0"/>
        <v/>
      </c>
      <c r="C19" s="462"/>
      <c r="D19" s="461"/>
      <c r="E19" s="527"/>
      <c r="F19" s="460"/>
      <c r="G19" s="435">
        <f t="shared" si="1"/>
        <v>0</v>
      </c>
      <c r="H19" s="459">
        <f t="shared" si="2"/>
        <v>0</v>
      </c>
      <c r="I19" s="451" t="str">
        <f t="shared" si="3"/>
        <v/>
      </c>
      <c r="J19" s="451">
        <f>SUM($D$6:D19)</f>
        <v>0</v>
      </c>
      <c r="K19" s="458" t="str">
        <f t="shared" si="4"/>
        <v/>
      </c>
      <c r="L19" s="456" t="str">
        <f t="shared" si="5"/>
        <v/>
      </c>
      <c r="M19" s="457" t="str">
        <f t="shared" si="6"/>
        <v/>
      </c>
      <c r="N19" s="456">
        <f>SUM($H$6:H19)</f>
        <v>0</v>
      </c>
      <c r="O19" s="456" t="str">
        <f t="shared" si="7"/>
        <v/>
      </c>
      <c r="P19" s="456" t="str">
        <f t="shared" si="8"/>
        <v/>
      </c>
      <c r="Q19" s="456" t="str">
        <f t="shared" si="9"/>
        <v/>
      </c>
      <c r="R19" s="455" t="str">
        <f t="shared" si="19"/>
        <v/>
      </c>
      <c r="S19" s="454" t="str">
        <f t="shared" si="10"/>
        <v/>
      </c>
      <c r="T19" s="454" t="str">
        <f t="shared" si="11"/>
        <v/>
      </c>
      <c r="U19" s="453" t="str">
        <f t="shared" si="20"/>
        <v/>
      </c>
      <c r="V19" s="452" t="str">
        <f t="shared" si="21"/>
        <v/>
      </c>
      <c r="W19" s="43"/>
      <c r="Y19" s="451" t="str">
        <f t="shared" si="22"/>
        <v/>
      </c>
      <c r="Z19" s="425">
        <f>SUM($D$6:D19)</f>
        <v>0</v>
      </c>
      <c r="AA19" s="425">
        <f>SUM($H$6:H19)</f>
        <v>0</v>
      </c>
      <c r="AC19" s="450">
        <f t="shared" si="12"/>
        <v>0</v>
      </c>
      <c r="AD19" s="449" t="str">
        <f t="shared" si="13"/>
        <v/>
      </c>
      <c r="AE19" s="448" t="str">
        <f t="shared" si="14"/>
        <v/>
      </c>
      <c r="AF19" s="246">
        <f t="shared" si="15"/>
        <v>0</v>
      </c>
      <c r="AI19" s="447" t="str">
        <f t="shared" si="16"/>
        <v/>
      </c>
      <c r="AJ19" s="446" t="str">
        <f t="shared" si="17"/>
        <v/>
      </c>
      <c r="AK19" s="445" t="str">
        <f t="shared" si="18"/>
        <v/>
      </c>
    </row>
    <row r="20" spans="2:37" ht="27" customHeight="1">
      <c r="B20" s="463" t="str">
        <f t="shared" si="0"/>
        <v/>
      </c>
      <c r="C20" s="462"/>
      <c r="D20" s="461"/>
      <c r="E20" s="527"/>
      <c r="F20" s="460"/>
      <c r="G20" s="435">
        <f t="shared" si="1"/>
        <v>0</v>
      </c>
      <c r="H20" s="459">
        <f t="shared" si="2"/>
        <v>0</v>
      </c>
      <c r="I20" s="451" t="str">
        <f t="shared" si="3"/>
        <v/>
      </c>
      <c r="J20" s="451">
        <f>SUM($D$6:D20)</f>
        <v>0</v>
      </c>
      <c r="K20" s="458" t="str">
        <f t="shared" si="4"/>
        <v/>
      </c>
      <c r="L20" s="456" t="str">
        <f t="shared" si="5"/>
        <v/>
      </c>
      <c r="M20" s="457" t="str">
        <f t="shared" si="6"/>
        <v/>
      </c>
      <c r="N20" s="456">
        <f>SUM($H$6:H20)</f>
        <v>0</v>
      </c>
      <c r="O20" s="456" t="str">
        <f t="shared" si="7"/>
        <v/>
      </c>
      <c r="P20" s="456" t="str">
        <f t="shared" si="8"/>
        <v/>
      </c>
      <c r="Q20" s="456" t="str">
        <f t="shared" si="9"/>
        <v/>
      </c>
      <c r="R20" s="455" t="str">
        <f t="shared" si="19"/>
        <v/>
      </c>
      <c r="S20" s="454" t="str">
        <f t="shared" si="10"/>
        <v/>
      </c>
      <c r="T20" s="454" t="str">
        <f t="shared" si="11"/>
        <v/>
      </c>
      <c r="U20" s="453" t="str">
        <f t="shared" si="20"/>
        <v/>
      </c>
      <c r="V20" s="452" t="str">
        <f t="shared" si="21"/>
        <v/>
      </c>
      <c r="W20" s="43"/>
      <c r="Y20" s="451" t="str">
        <f t="shared" si="22"/>
        <v/>
      </c>
      <c r="Z20" s="425">
        <f>SUM($D$6:D20)</f>
        <v>0</v>
      </c>
      <c r="AA20" s="425">
        <f>SUM($H$6:H20)</f>
        <v>0</v>
      </c>
      <c r="AC20" s="450">
        <f t="shared" si="12"/>
        <v>0</v>
      </c>
      <c r="AD20" s="449" t="str">
        <f t="shared" si="13"/>
        <v/>
      </c>
      <c r="AE20" s="448" t="str">
        <f t="shared" si="14"/>
        <v/>
      </c>
      <c r="AF20" s="246">
        <f t="shared" si="15"/>
        <v>0</v>
      </c>
      <c r="AI20" s="447" t="str">
        <f t="shared" si="16"/>
        <v/>
      </c>
      <c r="AJ20" s="446" t="str">
        <f t="shared" si="17"/>
        <v/>
      </c>
      <c r="AK20" s="445" t="str">
        <f t="shared" si="18"/>
        <v/>
      </c>
    </row>
    <row r="21" spans="2:37" ht="27" customHeight="1">
      <c r="B21" s="463" t="str">
        <f t="shared" si="0"/>
        <v/>
      </c>
      <c r="C21" s="462"/>
      <c r="D21" s="461"/>
      <c r="E21" s="527"/>
      <c r="F21" s="460"/>
      <c r="G21" s="435">
        <f t="shared" si="1"/>
        <v>0</v>
      </c>
      <c r="H21" s="459">
        <f t="shared" si="2"/>
        <v>0</v>
      </c>
      <c r="I21" s="451" t="str">
        <f t="shared" si="3"/>
        <v/>
      </c>
      <c r="J21" s="451">
        <f>SUM($D$6:D21)</f>
        <v>0</v>
      </c>
      <c r="K21" s="458" t="str">
        <f t="shared" si="4"/>
        <v/>
      </c>
      <c r="L21" s="456" t="str">
        <f t="shared" si="5"/>
        <v/>
      </c>
      <c r="M21" s="457" t="str">
        <f t="shared" si="6"/>
        <v/>
      </c>
      <c r="N21" s="456">
        <f>SUM($H$6:H21)</f>
        <v>0</v>
      </c>
      <c r="O21" s="456" t="str">
        <f t="shared" si="7"/>
        <v/>
      </c>
      <c r="P21" s="456" t="str">
        <f t="shared" si="8"/>
        <v/>
      </c>
      <c r="Q21" s="456" t="str">
        <f t="shared" si="9"/>
        <v/>
      </c>
      <c r="R21" s="455" t="str">
        <f t="shared" si="19"/>
        <v/>
      </c>
      <c r="S21" s="454" t="str">
        <f t="shared" si="10"/>
        <v/>
      </c>
      <c r="T21" s="454" t="str">
        <f t="shared" si="11"/>
        <v/>
      </c>
      <c r="U21" s="453" t="str">
        <f t="shared" si="20"/>
        <v/>
      </c>
      <c r="V21" s="452" t="str">
        <f t="shared" si="21"/>
        <v/>
      </c>
      <c r="W21" s="43"/>
      <c r="Y21" s="451" t="str">
        <f t="shared" si="22"/>
        <v/>
      </c>
      <c r="Z21" s="425">
        <f>SUM($D$6:D21)</f>
        <v>0</v>
      </c>
      <c r="AA21" s="425">
        <f>SUM($H$6:H21)</f>
        <v>0</v>
      </c>
      <c r="AC21" s="450">
        <f t="shared" si="12"/>
        <v>0</v>
      </c>
      <c r="AD21" s="449" t="str">
        <f t="shared" si="13"/>
        <v/>
      </c>
      <c r="AE21" s="448" t="str">
        <f t="shared" si="14"/>
        <v/>
      </c>
      <c r="AF21" s="246">
        <f t="shared" si="15"/>
        <v>0</v>
      </c>
      <c r="AI21" s="447" t="str">
        <f t="shared" si="16"/>
        <v/>
      </c>
      <c r="AJ21" s="446" t="str">
        <f t="shared" si="17"/>
        <v/>
      </c>
      <c r="AK21" s="445" t="str">
        <f t="shared" si="18"/>
        <v/>
      </c>
    </row>
    <row r="22" spans="2:37" ht="27" customHeight="1">
      <c r="B22" s="463" t="str">
        <f t="shared" si="0"/>
        <v/>
      </c>
      <c r="C22" s="462"/>
      <c r="D22" s="461"/>
      <c r="E22" s="527"/>
      <c r="F22" s="460"/>
      <c r="G22" s="435">
        <f t="shared" si="1"/>
        <v>0</v>
      </c>
      <c r="H22" s="459">
        <f t="shared" si="2"/>
        <v>0</v>
      </c>
      <c r="I22" s="451" t="str">
        <f t="shared" si="3"/>
        <v/>
      </c>
      <c r="J22" s="451">
        <f>SUM($D$6:D22)</f>
        <v>0</v>
      </c>
      <c r="K22" s="458" t="str">
        <f t="shared" si="4"/>
        <v/>
      </c>
      <c r="L22" s="456" t="str">
        <f t="shared" si="5"/>
        <v/>
      </c>
      <c r="M22" s="457" t="str">
        <f t="shared" si="6"/>
        <v/>
      </c>
      <c r="N22" s="456">
        <f>SUM($H$6:H22)</f>
        <v>0</v>
      </c>
      <c r="O22" s="456" t="str">
        <f t="shared" si="7"/>
        <v/>
      </c>
      <c r="P22" s="456" t="str">
        <f t="shared" si="8"/>
        <v/>
      </c>
      <c r="Q22" s="456" t="str">
        <f t="shared" si="9"/>
        <v/>
      </c>
      <c r="R22" s="455" t="str">
        <f t="shared" si="19"/>
        <v/>
      </c>
      <c r="S22" s="454" t="str">
        <f t="shared" si="10"/>
        <v/>
      </c>
      <c r="T22" s="454" t="str">
        <f t="shared" si="11"/>
        <v/>
      </c>
      <c r="U22" s="453" t="str">
        <f t="shared" si="20"/>
        <v/>
      </c>
      <c r="V22" s="452" t="str">
        <f t="shared" si="21"/>
        <v/>
      </c>
      <c r="W22" s="43"/>
      <c r="Y22" s="451" t="str">
        <f t="shared" si="22"/>
        <v/>
      </c>
      <c r="Z22" s="425">
        <f>SUM($D$6:D22)</f>
        <v>0</v>
      </c>
      <c r="AA22" s="425">
        <f>SUM($H$6:H22)</f>
        <v>0</v>
      </c>
      <c r="AC22" s="450">
        <f t="shared" si="12"/>
        <v>0</v>
      </c>
      <c r="AD22" s="449" t="str">
        <f t="shared" si="13"/>
        <v/>
      </c>
      <c r="AE22" s="448" t="str">
        <f t="shared" si="14"/>
        <v/>
      </c>
      <c r="AF22" s="246">
        <f t="shared" si="15"/>
        <v>0</v>
      </c>
      <c r="AI22" s="447" t="str">
        <f t="shared" si="16"/>
        <v/>
      </c>
      <c r="AJ22" s="446" t="str">
        <f t="shared" si="17"/>
        <v/>
      </c>
      <c r="AK22" s="445" t="str">
        <f t="shared" si="18"/>
        <v/>
      </c>
    </row>
    <row r="23" spans="2:37" ht="27" customHeight="1">
      <c r="B23" s="463" t="str">
        <f t="shared" si="0"/>
        <v/>
      </c>
      <c r="C23" s="462"/>
      <c r="D23" s="461"/>
      <c r="E23" s="527"/>
      <c r="F23" s="460"/>
      <c r="G23" s="435">
        <f t="shared" si="1"/>
        <v>0</v>
      </c>
      <c r="H23" s="459">
        <f t="shared" si="2"/>
        <v>0</v>
      </c>
      <c r="I23" s="451" t="str">
        <f t="shared" si="3"/>
        <v/>
      </c>
      <c r="J23" s="451">
        <f>SUM($D$6:D23)</f>
        <v>0</v>
      </c>
      <c r="K23" s="458" t="str">
        <f t="shared" si="4"/>
        <v/>
      </c>
      <c r="L23" s="456" t="str">
        <f t="shared" si="5"/>
        <v/>
      </c>
      <c r="M23" s="457" t="str">
        <f t="shared" si="6"/>
        <v/>
      </c>
      <c r="N23" s="456">
        <f>SUM($H$6:H23)</f>
        <v>0</v>
      </c>
      <c r="O23" s="456" t="str">
        <f t="shared" si="7"/>
        <v/>
      </c>
      <c r="P23" s="456" t="str">
        <f t="shared" si="8"/>
        <v/>
      </c>
      <c r="Q23" s="456" t="str">
        <f t="shared" si="9"/>
        <v/>
      </c>
      <c r="R23" s="455" t="str">
        <f t="shared" si="19"/>
        <v/>
      </c>
      <c r="S23" s="454" t="str">
        <f t="shared" si="10"/>
        <v/>
      </c>
      <c r="T23" s="454" t="str">
        <f t="shared" si="11"/>
        <v/>
      </c>
      <c r="U23" s="453" t="str">
        <f t="shared" si="20"/>
        <v/>
      </c>
      <c r="V23" s="452" t="str">
        <f t="shared" si="21"/>
        <v/>
      </c>
      <c r="W23" s="43"/>
      <c r="Y23" s="451" t="str">
        <f t="shared" si="22"/>
        <v/>
      </c>
      <c r="Z23" s="425">
        <f>SUM($D$6:D23)</f>
        <v>0</v>
      </c>
      <c r="AA23" s="425">
        <f>SUM($H$6:H23)</f>
        <v>0</v>
      </c>
      <c r="AC23" s="450">
        <f t="shared" si="12"/>
        <v>0</v>
      </c>
      <c r="AD23" s="449" t="str">
        <f t="shared" si="13"/>
        <v/>
      </c>
      <c r="AE23" s="448" t="str">
        <f t="shared" si="14"/>
        <v/>
      </c>
      <c r="AF23" s="246">
        <f t="shared" si="15"/>
        <v>0</v>
      </c>
      <c r="AI23" s="447" t="str">
        <f t="shared" si="16"/>
        <v/>
      </c>
      <c r="AJ23" s="446" t="str">
        <f t="shared" si="17"/>
        <v/>
      </c>
      <c r="AK23" s="445" t="str">
        <f t="shared" si="18"/>
        <v/>
      </c>
    </row>
    <row r="24" spans="2:37" ht="27" customHeight="1">
      <c r="B24" s="463" t="str">
        <f t="shared" si="0"/>
        <v/>
      </c>
      <c r="C24" s="462"/>
      <c r="D24" s="461"/>
      <c r="E24" s="527"/>
      <c r="F24" s="460"/>
      <c r="G24" s="435">
        <f t="shared" si="1"/>
        <v>0</v>
      </c>
      <c r="H24" s="459">
        <f t="shared" si="2"/>
        <v>0</v>
      </c>
      <c r="I24" s="451" t="str">
        <f t="shared" si="3"/>
        <v/>
      </c>
      <c r="J24" s="451">
        <f>SUM($D$6:D24)</f>
        <v>0</v>
      </c>
      <c r="K24" s="458" t="str">
        <f t="shared" si="4"/>
        <v/>
      </c>
      <c r="L24" s="456" t="str">
        <f t="shared" si="5"/>
        <v/>
      </c>
      <c r="M24" s="457" t="str">
        <f t="shared" si="6"/>
        <v/>
      </c>
      <c r="N24" s="456">
        <f>SUM($H$6:H24)</f>
        <v>0</v>
      </c>
      <c r="O24" s="456" t="str">
        <f t="shared" si="7"/>
        <v/>
      </c>
      <c r="P24" s="456" t="str">
        <f t="shared" si="8"/>
        <v/>
      </c>
      <c r="Q24" s="456" t="str">
        <f t="shared" si="9"/>
        <v/>
      </c>
      <c r="R24" s="455" t="str">
        <f t="shared" si="19"/>
        <v/>
      </c>
      <c r="S24" s="454" t="str">
        <f t="shared" si="10"/>
        <v/>
      </c>
      <c r="T24" s="454" t="str">
        <f t="shared" si="11"/>
        <v/>
      </c>
      <c r="U24" s="453" t="str">
        <f t="shared" si="20"/>
        <v/>
      </c>
      <c r="V24" s="452" t="str">
        <f t="shared" si="21"/>
        <v/>
      </c>
      <c r="W24" s="43"/>
      <c r="Y24" s="451" t="str">
        <f t="shared" si="22"/>
        <v/>
      </c>
      <c r="Z24" s="425">
        <f>SUM($D$6:D24)</f>
        <v>0</v>
      </c>
      <c r="AA24" s="425">
        <f>SUM($H$6:H24)</f>
        <v>0</v>
      </c>
      <c r="AC24" s="450">
        <f t="shared" si="12"/>
        <v>0</v>
      </c>
      <c r="AD24" s="449" t="str">
        <f t="shared" si="13"/>
        <v/>
      </c>
      <c r="AE24" s="448" t="str">
        <f t="shared" si="14"/>
        <v/>
      </c>
      <c r="AF24" s="246">
        <f t="shared" si="15"/>
        <v>0</v>
      </c>
      <c r="AI24" s="447" t="str">
        <f t="shared" si="16"/>
        <v/>
      </c>
      <c r="AJ24" s="446" t="str">
        <f t="shared" si="17"/>
        <v/>
      </c>
      <c r="AK24" s="445" t="str">
        <f t="shared" si="18"/>
        <v/>
      </c>
    </row>
    <row r="25" spans="2:37" ht="27" customHeight="1">
      <c r="B25" s="463" t="str">
        <f t="shared" si="0"/>
        <v/>
      </c>
      <c r="C25" s="462"/>
      <c r="D25" s="461"/>
      <c r="E25" s="527"/>
      <c r="F25" s="460"/>
      <c r="G25" s="435">
        <f t="shared" si="1"/>
        <v>0</v>
      </c>
      <c r="H25" s="459">
        <f t="shared" si="2"/>
        <v>0</v>
      </c>
      <c r="I25" s="451" t="str">
        <f t="shared" si="3"/>
        <v/>
      </c>
      <c r="J25" s="451">
        <f>SUM($D$6:D25)</f>
        <v>0</v>
      </c>
      <c r="K25" s="458" t="str">
        <f t="shared" si="4"/>
        <v/>
      </c>
      <c r="L25" s="456" t="str">
        <f t="shared" si="5"/>
        <v/>
      </c>
      <c r="M25" s="457" t="str">
        <f t="shared" si="6"/>
        <v/>
      </c>
      <c r="N25" s="456">
        <f>SUM($H$6:H25)</f>
        <v>0</v>
      </c>
      <c r="O25" s="456" t="str">
        <f t="shared" si="7"/>
        <v/>
      </c>
      <c r="P25" s="456" t="str">
        <f t="shared" si="8"/>
        <v/>
      </c>
      <c r="Q25" s="456" t="str">
        <f t="shared" si="9"/>
        <v/>
      </c>
      <c r="R25" s="455" t="str">
        <f t="shared" si="19"/>
        <v/>
      </c>
      <c r="S25" s="454" t="str">
        <f t="shared" si="10"/>
        <v/>
      </c>
      <c r="T25" s="454" t="str">
        <f t="shared" si="11"/>
        <v/>
      </c>
      <c r="U25" s="453" t="str">
        <f t="shared" si="20"/>
        <v/>
      </c>
      <c r="V25" s="452" t="str">
        <f t="shared" si="21"/>
        <v/>
      </c>
      <c r="W25" s="43"/>
      <c r="Y25" s="451" t="str">
        <f t="shared" si="22"/>
        <v/>
      </c>
      <c r="Z25" s="425">
        <f>SUM($D$6:D25)</f>
        <v>0</v>
      </c>
      <c r="AA25" s="425">
        <f>SUM($H$6:H25)</f>
        <v>0</v>
      </c>
      <c r="AC25" s="450">
        <f t="shared" si="12"/>
        <v>0</v>
      </c>
      <c r="AD25" s="449" t="str">
        <f t="shared" si="13"/>
        <v/>
      </c>
      <c r="AE25" s="448" t="str">
        <f t="shared" si="14"/>
        <v/>
      </c>
      <c r="AF25" s="246">
        <f t="shared" si="15"/>
        <v>0</v>
      </c>
      <c r="AI25" s="447" t="str">
        <f t="shared" si="16"/>
        <v/>
      </c>
      <c r="AJ25" s="446" t="str">
        <f t="shared" si="17"/>
        <v/>
      </c>
      <c r="AK25" s="445" t="str">
        <f t="shared" si="18"/>
        <v/>
      </c>
    </row>
    <row r="26" spans="2:37" ht="27" customHeight="1">
      <c r="B26" s="463" t="str">
        <f t="shared" si="0"/>
        <v/>
      </c>
      <c r="C26" s="462"/>
      <c r="D26" s="461"/>
      <c r="E26" s="527"/>
      <c r="F26" s="460"/>
      <c r="G26" s="435">
        <f t="shared" si="1"/>
        <v>0</v>
      </c>
      <c r="H26" s="459">
        <f t="shared" si="2"/>
        <v>0</v>
      </c>
      <c r="I26" s="451" t="str">
        <f t="shared" si="3"/>
        <v/>
      </c>
      <c r="J26" s="451">
        <f>SUM($D$6:D26)</f>
        <v>0</v>
      </c>
      <c r="K26" s="458" t="str">
        <f t="shared" si="4"/>
        <v/>
      </c>
      <c r="L26" s="456" t="str">
        <f t="shared" si="5"/>
        <v/>
      </c>
      <c r="M26" s="457" t="str">
        <f t="shared" si="6"/>
        <v/>
      </c>
      <c r="N26" s="456">
        <f>SUM($H$6:H26)</f>
        <v>0</v>
      </c>
      <c r="O26" s="456" t="str">
        <f t="shared" si="7"/>
        <v/>
      </c>
      <c r="P26" s="456" t="str">
        <f t="shared" si="8"/>
        <v/>
      </c>
      <c r="Q26" s="456" t="str">
        <f t="shared" si="9"/>
        <v/>
      </c>
      <c r="R26" s="455" t="str">
        <f t="shared" si="19"/>
        <v/>
      </c>
      <c r="S26" s="454" t="str">
        <f t="shared" si="10"/>
        <v/>
      </c>
      <c r="T26" s="454" t="str">
        <f t="shared" si="11"/>
        <v/>
      </c>
      <c r="U26" s="453" t="str">
        <f t="shared" si="20"/>
        <v/>
      </c>
      <c r="V26" s="452" t="str">
        <f t="shared" si="21"/>
        <v/>
      </c>
      <c r="W26" s="43"/>
      <c r="Y26" s="451" t="str">
        <f t="shared" si="22"/>
        <v/>
      </c>
      <c r="Z26" s="425">
        <f>SUM($D$6:D26)</f>
        <v>0</v>
      </c>
      <c r="AA26" s="425">
        <f>SUM($H$6:H26)</f>
        <v>0</v>
      </c>
      <c r="AC26" s="450">
        <f t="shared" si="12"/>
        <v>0</v>
      </c>
      <c r="AD26" s="449" t="str">
        <f t="shared" si="13"/>
        <v/>
      </c>
      <c r="AE26" s="448" t="str">
        <f t="shared" si="14"/>
        <v/>
      </c>
      <c r="AF26" s="246">
        <f t="shared" si="15"/>
        <v>0</v>
      </c>
      <c r="AI26" s="447" t="str">
        <f t="shared" si="16"/>
        <v/>
      </c>
      <c r="AJ26" s="446" t="str">
        <f t="shared" si="17"/>
        <v/>
      </c>
      <c r="AK26" s="445" t="str">
        <f t="shared" si="18"/>
        <v/>
      </c>
    </row>
    <row r="27" spans="2:37" ht="27" customHeight="1">
      <c r="B27" s="463" t="str">
        <f t="shared" si="0"/>
        <v/>
      </c>
      <c r="C27" s="462"/>
      <c r="D27" s="461"/>
      <c r="E27" s="527"/>
      <c r="F27" s="460"/>
      <c r="G27" s="435">
        <f t="shared" si="1"/>
        <v>0</v>
      </c>
      <c r="H27" s="459">
        <f t="shared" si="2"/>
        <v>0</v>
      </c>
      <c r="I27" s="451" t="str">
        <f t="shared" si="3"/>
        <v/>
      </c>
      <c r="J27" s="451">
        <f>SUM($D$6:D27)</f>
        <v>0</v>
      </c>
      <c r="K27" s="458" t="str">
        <f t="shared" si="4"/>
        <v/>
      </c>
      <c r="L27" s="456" t="str">
        <f t="shared" si="5"/>
        <v/>
      </c>
      <c r="M27" s="457" t="str">
        <f t="shared" si="6"/>
        <v/>
      </c>
      <c r="N27" s="456">
        <f>SUM($H$6:H27)</f>
        <v>0</v>
      </c>
      <c r="O27" s="456" t="str">
        <f t="shared" si="7"/>
        <v/>
      </c>
      <c r="P27" s="456" t="str">
        <f t="shared" si="8"/>
        <v/>
      </c>
      <c r="Q27" s="456" t="str">
        <f t="shared" si="9"/>
        <v/>
      </c>
      <c r="R27" s="455" t="str">
        <f t="shared" si="19"/>
        <v/>
      </c>
      <c r="S27" s="454" t="str">
        <f t="shared" si="10"/>
        <v/>
      </c>
      <c r="T27" s="454" t="str">
        <f t="shared" si="11"/>
        <v/>
      </c>
      <c r="U27" s="453" t="str">
        <f t="shared" si="20"/>
        <v/>
      </c>
      <c r="V27" s="452" t="str">
        <f t="shared" si="21"/>
        <v/>
      </c>
      <c r="W27" s="43"/>
      <c r="Y27" s="451" t="str">
        <f t="shared" si="22"/>
        <v/>
      </c>
      <c r="Z27" s="425">
        <f>SUM($D$6:D27)</f>
        <v>0</v>
      </c>
      <c r="AA27" s="425">
        <f>SUM($H$6:H27)</f>
        <v>0</v>
      </c>
      <c r="AC27" s="450">
        <f t="shared" si="12"/>
        <v>0</v>
      </c>
      <c r="AD27" s="449" t="str">
        <f t="shared" si="13"/>
        <v/>
      </c>
      <c r="AE27" s="448" t="str">
        <f t="shared" si="14"/>
        <v/>
      </c>
      <c r="AF27" s="246">
        <f t="shared" si="15"/>
        <v>0</v>
      </c>
      <c r="AI27" s="447" t="str">
        <f t="shared" si="16"/>
        <v/>
      </c>
      <c r="AJ27" s="446" t="str">
        <f t="shared" si="17"/>
        <v/>
      </c>
      <c r="AK27" s="445" t="str">
        <f t="shared" si="18"/>
        <v/>
      </c>
    </row>
    <row r="28" spans="2:37" ht="27" customHeight="1">
      <c r="B28" s="463" t="str">
        <f t="shared" si="0"/>
        <v/>
      </c>
      <c r="C28" s="462"/>
      <c r="D28" s="461"/>
      <c r="E28" s="527"/>
      <c r="F28" s="460"/>
      <c r="G28" s="435">
        <f t="shared" si="1"/>
        <v>0</v>
      </c>
      <c r="H28" s="459">
        <f t="shared" si="2"/>
        <v>0</v>
      </c>
      <c r="I28" s="451" t="str">
        <f t="shared" si="3"/>
        <v/>
      </c>
      <c r="J28" s="451">
        <f>SUM($D$6:D28)</f>
        <v>0</v>
      </c>
      <c r="K28" s="458" t="str">
        <f t="shared" si="4"/>
        <v/>
      </c>
      <c r="L28" s="456" t="str">
        <f t="shared" si="5"/>
        <v/>
      </c>
      <c r="M28" s="457" t="str">
        <f t="shared" si="6"/>
        <v/>
      </c>
      <c r="N28" s="456">
        <f>SUM($H$6:H28)</f>
        <v>0</v>
      </c>
      <c r="O28" s="456" t="str">
        <f t="shared" si="7"/>
        <v/>
      </c>
      <c r="P28" s="456" t="str">
        <f t="shared" si="8"/>
        <v/>
      </c>
      <c r="Q28" s="456" t="str">
        <f t="shared" si="9"/>
        <v/>
      </c>
      <c r="R28" s="455" t="str">
        <f t="shared" si="19"/>
        <v/>
      </c>
      <c r="S28" s="454" t="str">
        <f t="shared" si="10"/>
        <v/>
      </c>
      <c r="T28" s="454" t="str">
        <f t="shared" si="11"/>
        <v/>
      </c>
      <c r="U28" s="453" t="str">
        <f t="shared" si="20"/>
        <v/>
      </c>
      <c r="V28" s="452" t="str">
        <f t="shared" si="21"/>
        <v/>
      </c>
      <c r="W28" s="43"/>
      <c r="Y28" s="451" t="str">
        <f t="shared" si="22"/>
        <v/>
      </c>
      <c r="Z28" s="425">
        <f>SUM($D$6:D28)</f>
        <v>0</v>
      </c>
      <c r="AA28" s="425">
        <f>SUM($H$6:H28)</f>
        <v>0</v>
      </c>
      <c r="AC28" s="450">
        <f t="shared" si="12"/>
        <v>0</v>
      </c>
      <c r="AD28" s="449" t="str">
        <f t="shared" si="13"/>
        <v/>
      </c>
      <c r="AE28" s="448" t="str">
        <f t="shared" si="14"/>
        <v/>
      </c>
      <c r="AF28" s="246">
        <f t="shared" si="15"/>
        <v>0</v>
      </c>
      <c r="AI28" s="447" t="str">
        <f t="shared" si="16"/>
        <v/>
      </c>
      <c r="AJ28" s="446" t="str">
        <f t="shared" si="17"/>
        <v/>
      </c>
      <c r="AK28" s="445" t="str">
        <f t="shared" si="18"/>
        <v/>
      </c>
    </row>
    <row r="29" spans="2:37" ht="27" customHeight="1">
      <c r="B29" s="463" t="str">
        <f t="shared" si="0"/>
        <v/>
      </c>
      <c r="C29" s="462"/>
      <c r="D29" s="461"/>
      <c r="E29" s="527"/>
      <c r="F29" s="460"/>
      <c r="G29" s="435">
        <f t="shared" si="1"/>
        <v>0</v>
      </c>
      <c r="H29" s="459">
        <f t="shared" si="2"/>
        <v>0</v>
      </c>
      <c r="I29" s="451" t="str">
        <f t="shared" si="3"/>
        <v/>
      </c>
      <c r="J29" s="451">
        <f>SUM($D$6:D29)</f>
        <v>0</v>
      </c>
      <c r="K29" s="458" t="str">
        <f t="shared" si="4"/>
        <v/>
      </c>
      <c r="L29" s="456" t="str">
        <f t="shared" si="5"/>
        <v/>
      </c>
      <c r="M29" s="457" t="str">
        <f t="shared" si="6"/>
        <v/>
      </c>
      <c r="N29" s="456">
        <f>SUM($H$6:H29)</f>
        <v>0</v>
      </c>
      <c r="O29" s="456" t="str">
        <f t="shared" si="7"/>
        <v/>
      </c>
      <c r="P29" s="456" t="str">
        <f t="shared" si="8"/>
        <v/>
      </c>
      <c r="Q29" s="456" t="str">
        <f t="shared" si="9"/>
        <v/>
      </c>
      <c r="R29" s="455" t="str">
        <f t="shared" si="19"/>
        <v/>
      </c>
      <c r="S29" s="454" t="str">
        <f t="shared" si="10"/>
        <v/>
      </c>
      <c r="T29" s="454" t="str">
        <f t="shared" si="11"/>
        <v/>
      </c>
      <c r="U29" s="453" t="str">
        <f t="shared" si="20"/>
        <v/>
      </c>
      <c r="V29" s="452" t="str">
        <f t="shared" si="21"/>
        <v/>
      </c>
      <c r="W29" s="43"/>
      <c r="Y29" s="451" t="str">
        <f t="shared" si="22"/>
        <v/>
      </c>
      <c r="Z29" s="425">
        <f>SUM($D$6:D29)</f>
        <v>0</v>
      </c>
      <c r="AA29" s="425">
        <f>SUM($H$6:H29)</f>
        <v>0</v>
      </c>
      <c r="AC29" s="450">
        <f t="shared" si="12"/>
        <v>0</v>
      </c>
      <c r="AD29" s="449" t="str">
        <f t="shared" si="13"/>
        <v/>
      </c>
      <c r="AE29" s="448" t="str">
        <f t="shared" si="14"/>
        <v/>
      </c>
      <c r="AF29" s="246">
        <f t="shared" si="15"/>
        <v>0</v>
      </c>
      <c r="AI29" s="447" t="str">
        <f t="shared" si="16"/>
        <v/>
      </c>
      <c r="AJ29" s="446" t="str">
        <f t="shared" si="17"/>
        <v/>
      </c>
      <c r="AK29" s="445" t="str">
        <f t="shared" si="18"/>
        <v/>
      </c>
    </row>
    <row r="30" spans="2:37" ht="27" customHeight="1">
      <c r="B30" s="463" t="str">
        <f t="shared" si="0"/>
        <v/>
      </c>
      <c r="C30" s="462"/>
      <c r="D30" s="461"/>
      <c r="E30" s="527"/>
      <c r="F30" s="460"/>
      <c r="G30" s="435">
        <f t="shared" si="1"/>
        <v>0</v>
      </c>
      <c r="H30" s="459">
        <f t="shared" si="2"/>
        <v>0</v>
      </c>
      <c r="I30" s="451" t="str">
        <f t="shared" si="3"/>
        <v/>
      </c>
      <c r="J30" s="451">
        <f>SUM($D$6:D30)</f>
        <v>0</v>
      </c>
      <c r="K30" s="458" t="str">
        <f t="shared" si="4"/>
        <v/>
      </c>
      <c r="L30" s="456" t="str">
        <f t="shared" si="5"/>
        <v/>
      </c>
      <c r="M30" s="457" t="str">
        <f t="shared" si="6"/>
        <v/>
      </c>
      <c r="N30" s="456">
        <f>SUM($H$6:H30)</f>
        <v>0</v>
      </c>
      <c r="O30" s="456" t="str">
        <f t="shared" si="7"/>
        <v/>
      </c>
      <c r="P30" s="456" t="str">
        <f t="shared" si="8"/>
        <v/>
      </c>
      <c r="Q30" s="456" t="str">
        <f t="shared" si="9"/>
        <v/>
      </c>
      <c r="R30" s="455" t="str">
        <f t="shared" si="19"/>
        <v/>
      </c>
      <c r="S30" s="454" t="str">
        <f t="shared" si="10"/>
        <v/>
      </c>
      <c r="T30" s="454" t="str">
        <f t="shared" si="11"/>
        <v/>
      </c>
      <c r="U30" s="453" t="str">
        <f t="shared" si="20"/>
        <v/>
      </c>
      <c r="V30" s="452" t="str">
        <f t="shared" si="21"/>
        <v/>
      </c>
      <c r="W30" s="43"/>
      <c r="Y30" s="451" t="str">
        <f t="shared" si="22"/>
        <v/>
      </c>
      <c r="Z30" s="425">
        <f>SUM($D$6:D30)</f>
        <v>0</v>
      </c>
      <c r="AA30" s="425">
        <f>SUM($H$6:H30)</f>
        <v>0</v>
      </c>
      <c r="AC30" s="450">
        <f t="shared" si="12"/>
        <v>0</v>
      </c>
      <c r="AD30" s="449" t="str">
        <f t="shared" si="13"/>
        <v/>
      </c>
      <c r="AE30" s="448" t="str">
        <f t="shared" si="14"/>
        <v/>
      </c>
      <c r="AF30" s="246">
        <f t="shared" si="15"/>
        <v>0</v>
      </c>
      <c r="AI30" s="447" t="str">
        <f t="shared" si="16"/>
        <v/>
      </c>
      <c r="AJ30" s="446" t="str">
        <f t="shared" si="17"/>
        <v/>
      </c>
      <c r="AK30" s="445" t="str">
        <f t="shared" si="18"/>
        <v/>
      </c>
    </row>
    <row r="31" spans="2:37" ht="27" customHeight="1">
      <c r="B31" s="463" t="str">
        <f t="shared" si="0"/>
        <v/>
      </c>
      <c r="C31" s="462"/>
      <c r="D31" s="461"/>
      <c r="E31" s="527"/>
      <c r="F31" s="460"/>
      <c r="G31" s="435">
        <f t="shared" si="1"/>
        <v>0</v>
      </c>
      <c r="H31" s="459">
        <f t="shared" si="2"/>
        <v>0</v>
      </c>
      <c r="I31" s="451" t="str">
        <f t="shared" si="3"/>
        <v/>
      </c>
      <c r="J31" s="451">
        <f>SUM($D$6:D31)</f>
        <v>0</v>
      </c>
      <c r="K31" s="458" t="str">
        <f t="shared" si="4"/>
        <v/>
      </c>
      <c r="L31" s="456" t="str">
        <f t="shared" si="5"/>
        <v/>
      </c>
      <c r="M31" s="457" t="str">
        <f t="shared" si="6"/>
        <v/>
      </c>
      <c r="N31" s="456">
        <f>SUM($H$6:H31)</f>
        <v>0</v>
      </c>
      <c r="O31" s="456" t="str">
        <f t="shared" si="7"/>
        <v/>
      </c>
      <c r="P31" s="456" t="str">
        <f t="shared" si="8"/>
        <v/>
      </c>
      <c r="Q31" s="456" t="str">
        <f t="shared" si="9"/>
        <v/>
      </c>
      <c r="R31" s="455" t="str">
        <f t="shared" si="19"/>
        <v/>
      </c>
      <c r="S31" s="454" t="str">
        <f t="shared" si="10"/>
        <v/>
      </c>
      <c r="T31" s="454" t="str">
        <f t="shared" si="11"/>
        <v/>
      </c>
      <c r="U31" s="453" t="str">
        <f t="shared" si="20"/>
        <v/>
      </c>
      <c r="V31" s="452" t="str">
        <f t="shared" si="21"/>
        <v/>
      </c>
      <c r="W31" s="43"/>
      <c r="Y31" s="451" t="str">
        <f t="shared" si="22"/>
        <v/>
      </c>
      <c r="Z31" s="425">
        <f>SUM($D$6:D31)</f>
        <v>0</v>
      </c>
      <c r="AA31" s="425">
        <f>SUM($H$6:H31)</f>
        <v>0</v>
      </c>
      <c r="AC31" s="450">
        <f t="shared" si="12"/>
        <v>0</v>
      </c>
      <c r="AD31" s="449" t="str">
        <f t="shared" si="13"/>
        <v/>
      </c>
      <c r="AE31" s="448" t="str">
        <f t="shared" si="14"/>
        <v/>
      </c>
      <c r="AF31" s="246">
        <f t="shared" si="15"/>
        <v>0</v>
      </c>
      <c r="AI31" s="447" t="str">
        <f t="shared" si="16"/>
        <v/>
      </c>
      <c r="AJ31" s="446" t="str">
        <f t="shared" si="17"/>
        <v/>
      </c>
      <c r="AK31" s="445" t="str">
        <f t="shared" si="18"/>
        <v/>
      </c>
    </row>
    <row r="32" spans="2:37" ht="27" customHeight="1">
      <c r="B32" s="463" t="str">
        <f t="shared" si="0"/>
        <v/>
      </c>
      <c r="C32" s="462"/>
      <c r="D32" s="461"/>
      <c r="E32" s="527"/>
      <c r="F32" s="460"/>
      <c r="G32" s="435">
        <f t="shared" si="1"/>
        <v>0</v>
      </c>
      <c r="H32" s="459">
        <f t="shared" si="2"/>
        <v>0</v>
      </c>
      <c r="I32" s="451" t="str">
        <f t="shared" si="3"/>
        <v/>
      </c>
      <c r="J32" s="451">
        <f>SUM($D$6:D32)</f>
        <v>0</v>
      </c>
      <c r="K32" s="458" t="str">
        <f t="shared" si="4"/>
        <v/>
      </c>
      <c r="L32" s="456" t="str">
        <f t="shared" si="5"/>
        <v/>
      </c>
      <c r="M32" s="457" t="str">
        <f t="shared" si="6"/>
        <v/>
      </c>
      <c r="N32" s="456">
        <f>SUM($H$6:H32)</f>
        <v>0</v>
      </c>
      <c r="O32" s="456" t="str">
        <f t="shared" si="7"/>
        <v/>
      </c>
      <c r="P32" s="456" t="str">
        <f t="shared" si="8"/>
        <v/>
      </c>
      <c r="Q32" s="456" t="str">
        <f t="shared" si="9"/>
        <v/>
      </c>
      <c r="R32" s="455" t="str">
        <f t="shared" si="19"/>
        <v/>
      </c>
      <c r="S32" s="454" t="str">
        <f t="shared" si="10"/>
        <v/>
      </c>
      <c r="T32" s="454" t="str">
        <f t="shared" si="11"/>
        <v/>
      </c>
      <c r="U32" s="453" t="str">
        <f t="shared" si="20"/>
        <v/>
      </c>
      <c r="V32" s="452" t="str">
        <f t="shared" si="21"/>
        <v/>
      </c>
      <c r="W32" s="43"/>
      <c r="Y32" s="451" t="str">
        <f t="shared" si="22"/>
        <v/>
      </c>
      <c r="Z32" s="425">
        <f>SUM($D$6:D32)</f>
        <v>0</v>
      </c>
      <c r="AA32" s="425">
        <f>SUM($H$6:H32)</f>
        <v>0</v>
      </c>
      <c r="AC32" s="450">
        <f t="shared" si="12"/>
        <v>0</v>
      </c>
      <c r="AD32" s="449" t="str">
        <f t="shared" si="13"/>
        <v/>
      </c>
      <c r="AE32" s="448" t="str">
        <f t="shared" si="14"/>
        <v/>
      </c>
      <c r="AF32" s="246">
        <f t="shared" si="15"/>
        <v>0</v>
      </c>
      <c r="AI32" s="447" t="str">
        <f t="shared" si="16"/>
        <v/>
      </c>
      <c r="AJ32" s="446" t="str">
        <f t="shared" si="17"/>
        <v/>
      </c>
      <c r="AK32" s="445" t="str">
        <f t="shared" si="18"/>
        <v/>
      </c>
    </row>
    <row r="33" spans="2:37" ht="27" customHeight="1">
      <c r="B33" s="463" t="str">
        <f t="shared" si="0"/>
        <v/>
      </c>
      <c r="C33" s="462"/>
      <c r="D33" s="461"/>
      <c r="E33" s="527"/>
      <c r="F33" s="460"/>
      <c r="G33" s="435">
        <f t="shared" si="1"/>
        <v>0</v>
      </c>
      <c r="H33" s="459">
        <f t="shared" si="2"/>
        <v>0</v>
      </c>
      <c r="I33" s="451" t="str">
        <f t="shared" si="3"/>
        <v/>
      </c>
      <c r="J33" s="451">
        <f>SUM($D$6:D33)</f>
        <v>0</v>
      </c>
      <c r="K33" s="458" t="str">
        <f t="shared" si="4"/>
        <v/>
      </c>
      <c r="L33" s="456" t="str">
        <f t="shared" si="5"/>
        <v/>
      </c>
      <c r="M33" s="457" t="str">
        <f t="shared" si="6"/>
        <v/>
      </c>
      <c r="N33" s="456">
        <f>SUM($H$6:H33)</f>
        <v>0</v>
      </c>
      <c r="O33" s="456" t="str">
        <f t="shared" si="7"/>
        <v/>
      </c>
      <c r="P33" s="456" t="str">
        <f t="shared" si="8"/>
        <v/>
      </c>
      <c r="Q33" s="456" t="str">
        <f t="shared" si="9"/>
        <v/>
      </c>
      <c r="R33" s="455" t="str">
        <f t="shared" si="19"/>
        <v/>
      </c>
      <c r="S33" s="454" t="str">
        <f t="shared" si="10"/>
        <v/>
      </c>
      <c r="T33" s="454" t="str">
        <f t="shared" si="11"/>
        <v/>
      </c>
      <c r="U33" s="453" t="str">
        <f t="shared" si="20"/>
        <v/>
      </c>
      <c r="V33" s="452" t="str">
        <f t="shared" si="21"/>
        <v/>
      </c>
      <c r="W33" s="43"/>
      <c r="Y33" s="451" t="str">
        <f t="shared" si="22"/>
        <v/>
      </c>
      <c r="Z33" s="425">
        <f>SUM($D$6:D33)</f>
        <v>0</v>
      </c>
      <c r="AA33" s="425">
        <f>SUM($H$6:H33)</f>
        <v>0</v>
      </c>
      <c r="AC33" s="450">
        <f t="shared" si="12"/>
        <v>0</v>
      </c>
      <c r="AD33" s="449" t="str">
        <f t="shared" si="13"/>
        <v/>
      </c>
      <c r="AE33" s="448" t="str">
        <f t="shared" si="14"/>
        <v/>
      </c>
      <c r="AF33" s="246">
        <f t="shared" si="15"/>
        <v>0</v>
      </c>
      <c r="AI33" s="447" t="str">
        <f t="shared" si="16"/>
        <v/>
      </c>
      <c r="AJ33" s="446" t="str">
        <f t="shared" si="17"/>
        <v/>
      </c>
      <c r="AK33" s="445" t="str">
        <f t="shared" si="18"/>
        <v/>
      </c>
    </row>
    <row r="34" spans="2:37" ht="27" customHeight="1">
      <c r="B34" s="463" t="str">
        <f t="shared" si="0"/>
        <v/>
      </c>
      <c r="C34" s="462"/>
      <c r="D34" s="461"/>
      <c r="E34" s="527"/>
      <c r="F34" s="460"/>
      <c r="G34" s="435">
        <f t="shared" si="1"/>
        <v>0</v>
      </c>
      <c r="H34" s="459">
        <f t="shared" si="2"/>
        <v>0</v>
      </c>
      <c r="I34" s="451" t="str">
        <f t="shared" si="3"/>
        <v/>
      </c>
      <c r="J34" s="451">
        <f>SUM($D$6:D34)</f>
        <v>0</v>
      </c>
      <c r="K34" s="458" t="str">
        <f t="shared" si="4"/>
        <v/>
      </c>
      <c r="L34" s="456" t="str">
        <f t="shared" si="5"/>
        <v/>
      </c>
      <c r="M34" s="457" t="str">
        <f t="shared" si="6"/>
        <v/>
      </c>
      <c r="N34" s="456">
        <f>SUM($H$6:H34)</f>
        <v>0</v>
      </c>
      <c r="O34" s="456" t="str">
        <f t="shared" si="7"/>
        <v/>
      </c>
      <c r="P34" s="456" t="str">
        <f t="shared" si="8"/>
        <v/>
      </c>
      <c r="Q34" s="456" t="str">
        <f t="shared" si="9"/>
        <v/>
      </c>
      <c r="R34" s="455" t="str">
        <f t="shared" si="19"/>
        <v/>
      </c>
      <c r="S34" s="454" t="str">
        <f t="shared" si="10"/>
        <v/>
      </c>
      <c r="T34" s="454" t="str">
        <f t="shared" si="11"/>
        <v/>
      </c>
      <c r="U34" s="453" t="str">
        <f t="shared" si="20"/>
        <v/>
      </c>
      <c r="V34" s="452" t="str">
        <f t="shared" si="21"/>
        <v/>
      </c>
      <c r="W34" s="43"/>
      <c r="Y34" s="451" t="str">
        <f t="shared" si="22"/>
        <v/>
      </c>
      <c r="Z34" s="425">
        <f>SUM($D$6:D34)</f>
        <v>0</v>
      </c>
      <c r="AA34" s="425">
        <f>SUM($H$6:H34)</f>
        <v>0</v>
      </c>
      <c r="AC34" s="450">
        <f t="shared" si="12"/>
        <v>0</v>
      </c>
      <c r="AD34" s="449" t="str">
        <f t="shared" si="13"/>
        <v/>
      </c>
      <c r="AE34" s="448" t="str">
        <f t="shared" si="14"/>
        <v/>
      </c>
      <c r="AF34" s="246">
        <f t="shared" si="15"/>
        <v>0</v>
      </c>
      <c r="AI34" s="447" t="str">
        <f t="shared" si="16"/>
        <v/>
      </c>
      <c r="AJ34" s="446" t="str">
        <f t="shared" si="17"/>
        <v/>
      </c>
      <c r="AK34" s="445" t="str">
        <f t="shared" si="18"/>
        <v/>
      </c>
    </row>
    <row r="35" spans="2:37" ht="27" customHeight="1">
      <c r="B35" s="463" t="str">
        <f t="shared" si="0"/>
        <v/>
      </c>
      <c r="C35" s="462"/>
      <c r="D35" s="461"/>
      <c r="E35" s="527"/>
      <c r="F35" s="460"/>
      <c r="G35" s="435">
        <f t="shared" si="1"/>
        <v>0</v>
      </c>
      <c r="H35" s="459">
        <f t="shared" si="2"/>
        <v>0</v>
      </c>
      <c r="I35" s="451" t="str">
        <f t="shared" si="3"/>
        <v/>
      </c>
      <c r="J35" s="451">
        <f>SUM($D$6:D35)</f>
        <v>0</v>
      </c>
      <c r="K35" s="458" t="str">
        <f t="shared" si="4"/>
        <v/>
      </c>
      <c r="L35" s="456" t="str">
        <f t="shared" si="5"/>
        <v/>
      </c>
      <c r="M35" s="457" t="str">
        <f t="shared" si="6"/>
        <v/>
      </c>
      <c r="N35" s="456">
        <f>SUM($H$6:H35)</f>
        <v>0</v>
      </c>
      <c r="O35" s="456" t="str">
        <f t="shared" si="7"/>
        <v/>
      </c>
      <c r="P35" s="456" t="str">
        <f t="shared" si="8"/>
        <v/>
      </c>
      <c r="Q35" s="456" t="str">
        <f t="shared" si="9"/>
        <v/>
      </c>
      <c r="R35" s="455" t="str">
        <f t="shared" si="19"/>
        <v/>
      </c>
      <c r="S35" s="454" t="str">
        <f t="shared" si="10"/>
        <v/>
      </c>
      <c r="T35" s="454" t="str">
        <f t="shared" si="11"/>
        <v/>
      </c>
      <c r="U35" s="453" t="str">
        <f t="shared" si="20"/>
        <v/>
      </c>
      <c r="V35" s="452" t="str">
        <f t="shared" si="21"/>
        <v/>
      </c>
      <c r="W35" s="43"/>
      <c r="Y35" s="451" t="str">
        <f t="shared" si="22"/>
        <v/>
      </c>
      <c r="Z35" s="425">
        <f>SUM($D$6:D35)</f>
        <v>0</v>
      </c>
      <c r="AA35" s="425">
        <f>SUM($H$6:H35)</f>
        <v>0</v>
      </c>
      <c r="AC35" s="450">
        <f t="shared" si="12"/>
        <v>0</v>
      </c>
      <c r="AD35" s="449" t="str">
        <f t="shared" si="13"/>
        <v/>
      </c>
      <c r="AE35" s="448" t="str">
        <f t="shared" si="14"/>
        <v/>
      </c>
      <c r="AF35" s="246">
        <f t="shared" si="15"/>
        <v>0</v>
      </c>
      <c r="AI35" s="447" t="str">
        <f t="shared" si="16"/>
        <v/>
      </c>
      <c r="AJ35" s="446" t="str">
        <f t="shared" si="17"/>
        <v/>
      </c>
      <c r="AK35" s="445" t="str">
        <f t="shared" si="18"/>
        <v/>
      </c>
    </row>
    <row r="36" spans="2:37" ht="27" customHeight="1">
      <c r="B36" s="463" t="str">
        <f t="shared" si="0"/>
        <v/>
      </c>
      <c r="C36" s="462"/>
      <c r="D36" s="461"/>
      <c r="E36" s="527"/>
      <c r="F36" s="460"/>
      <c r="G36" s="435">
        <f t="shared" si="1"/>
        <v>0</v>
      </c>
      <c r="H36" s="459">
        <f t="shared" si="2"/>
        <v>0</v>
      </c>
      <c r="I36" s="451" t="str">
        <f t="shared" si="3"/>
        <v/>
      </c>
      <c r="J36" s="451">
        <f>SUM($D$6:D36)</f>
        <v>0</v>
      </c>
      <c r="K36" s="458" t="str">
        <f t="shared" si="4"/>
        <v/>
      </c>
      <c r="L36" s="456" t="str">
        <f t="shared" si="5"/>
        <v/>
      </c>
      <c r="M36" s="457" t="str">
        <f t="shared" si="6"/>
        <v/>
      </c>
      <c r="N36" s="456">
        <f>SUM($H$6:H36)</f>
        <v>0</v>
      </c>
      <c r="O36" s="456" t="str">
        <f t="shared" si="7"/>
        <v/>
      </c>
      <c r="P36" s="456" t="str">
        <f t="shared" si="8"/>
        <v/>
      </c>
      <c r="Q36" s="456" t="str">
        <f t="shared" si="9"/>
        <v/>
      </c>
      <c r="R36" s="455" t="str">
        <f t="shared" si="19"/>
        <v/>
      </c>
      <c r="S36" s="454" t="str">
        <f t="shared" si="10"/>
        <v/>
      </c>
      <c r="T36" s="454" t="str">
        <f t="shared" si="11"/>
        <v/>
      </c>
      <c r="U36" s="453" t="str">
        <f t="shared" si="20"/>
        <v/>
      </c>
      <c r="V36" s="452" t="str">
        <f t="shared" si="21"/>
        <v/>
      </c>
      <c r="W36" s="43"/>
      <c r="Y36" s="451" t="str">
        <f t="shared" si="22"/>
        <v/>
      </c>
      <c r="Z36" s="425">
        <f>SUM($D$6:D36)</f>
        <v>0</v>
      </c>
      <c r="AA36" s="425">
        <f>SUM($H$6:H36)</f>
        <v>0</v>
      </c>
      <c r="AC36" s="450">
        <f t="shared" si="12"/>
        <v>0</v>
      </c>
      <c r="AD36" s="449" t="str">
        <f t="shared" si="13"/>
        <v/>
      </c>
      <c r="AE36" s="448" t="str">
        <f t="shared" si="14"/>
        <v/>
      </c>
      <c r="AF36" s="246">
        <f t="shared" si="15"/>
        <v>0</v>
      </c>
      <c r="AI36" s="447" t="str">
        <f t="shared" si="16"/>
        <v/>
      </c>
      <c r="AJ36" s="446" t="str">
        <f t="shared" si="17"/>
        <v/>
      </c>
      <c r="AK36" s="445" t="str">
        <f t="shared" si="18"/>
        <v/>
      </c>
    </row>
    <row r="37" spans="2:37" ht="27" customHeight="1">
      <c r="B37" s="463" t="str">
        <f t="shared" si="0"/>
        <v/>
      </c>
      <c r="C37" s="462"/>
      <c r="D37" s="461"/>
      <c r="E37" s="527"/>
      <c r="F37" s="460"/>
      <c r="G37" s="435">
        <f t="shared" si="1"/>
        <v>0</v>
      </c>
      <c r="H37" s="459">
        <f t="shared" si="2"/>
        <v>0</v>
      </c>
      <c r="I37" s="451" t="str">
        <f t="shared" si="3"/>
        <v/>
      </c>
      <c r="J37" s="451">
        <f>SUM($D$6:D37)</f>
        <v>0</v>
      </c>
      <c r="K37" s="458" t="str">
        <f t="shared" si="4"/>
        <v/>
      </c>
      <c r="L37" s="456" t="str">
        <f t="shared" si="5"/>
        <v/>
      </c>
      <c r="M37" s="457" t="str">
        <f t="shared" si="6"/>
        <v/>
      </c>
      <c r="N37" s="456">
        <f>SUM($H$6:H37)</f>
        <v>0</v>
      </c>
      <c r="O37" s="456" t="str">
        <f t="shared" si="7"/>
        <v/>
      </c>
      <c r="P37" s="456" t="str">
        <f t="shared" si="8"/>
        <v/>
      </c>
      <c r="Q37" s="456" t="str">
        <f t="shared" si="9"/>
        <v/>
      </c>
      <c r="R37" s="455" t="str">
        <f t="shared" si="19"/>
        <v/>
      </c>
      <c r="S37" s="454" t="str">
        <f t="shared" si="10"/>
        <v/>
      </c>
      <c r="T37" s="454" t="str">
        <f t="shared" si="11"/>
        <v/>
      </c>
      <c r="U37" s="453" t="str">
        <f t="shared" si="20"/>
        <v/>
      </c>
      <c r="V37" s="452" t="str">
        <f t="shared" si="21"/>
        <v/>
      </c>
      <c r="W37" s="43"/>
      <c r="Y37" s="451" t="str">
        <f t="shared" si="22"/>
        <v/>
      </c>
      <c r="Z37" s="425">
        <f>SUM($D$6:D37)</f>
        <v>0</v>
      </c>
      <c r="AA37" s="425">
        <f>SUM($H$6:H37)</f>
        <v>0</v>
      </c>
      <c r="AC37" s="450">
        <f t="shared" si="12"/>
        <v>0</v>
      </c>
      <c r="AD37" s="449" t="str">
        <f t="shared" si="13"/>
        <v/>
      </c>
      <c r="AE37" s="448" t="str">
        <f t="shared" si="14"/>
        <v/>
      </c>
      <c r="AF37" s="246">
        <f t="shared" si="15"/>
        <v>0</v>
      </c>
      <c r="AI37" s="447" t="str">
        <f t="shared" si="16"/>
        <v/>
      </c>
      <c r="AJ37" s="446" t="str">
        <f t="shared" si="17"/>
        <v/>
      </c>
      <c r="AK37" s="445" t="str">
        <f t="shared" si="18"/>
        <v/>
      </c>
    </row>
    <row r="38" spans="2:37" ht="27" customHeight="1">
      <c r="B38" s="463" t="str">
        <f t="shared" ref="B38:B64" si="23">IF(SUM(D38:F38)&gt;0,1,"")</f>
        <v/>
      </c>
      <c r="C38" s="462"/>
      <c r="D38" s="461"/>
      <c r="E38" s="527"/>
      <c r="F38" s="460"/>
      <c r="G38" s="435">
        <f t="shared" ref="G38:G64" si="24">ROUNDUP(F38/60,0)</f>
        <v>0</v>
      </c>
      <c r="H38" s="459">
        <f t="shared" ref="H38:H64" si="25">IF(SUM(D38:F38)="","",SUM(E38,G38))</f>
        <v>0</v>
      </c>
      <c r="I38" s="451" t="str">
        <f t="shared" ref="I38:I64" si="26">IF(AND(E38&gt;=$T$3,F38&gt;=1),1,"")</f>
        <v/>
      </c>
      <c r="J38" s="451">
        <f>SUM($D$6:D38)</f>
        <v>0</v>
      </c>
      <c r="K38" s="458" t="str">
        <f t="shared" ref="K38:K64" si="27">IF(B38=1,SUM($K$5,-J38),"")</f>
        <v/>
      </c>
      <c r="L38" s="456" t="str">
        <f t="shared" ref="L38:L64" si="28">IF(B38=1,INT(K38),"")</f>
        <v/>
      </c>
      <c r="M38" s="457" t="str">
        <f t="shared" ref="M38:M64" si="29">IF(B38=1,SUM(K38,-L38),"")</f>
        <v/>
      </c>
      <c r="N38" s="456">
        <f>SUM($H$6:H38)</f>
        <v>0</v>
      </c>
      <c r="O38" s="456" t="str">
        <f t="shared" ref="O38:O64" si="30">IF(B38=1,SUM(L38*$T$3,L38*$X$3/60,-N38),"")</f>
        <v/>
      </c>
      <c r="P38" s="456" t="str">
        <f t="shared" ref="P38:P64" si="31">IF(B38=1,O38/$Y$3,"")</f>
        <v/>
      </c>
      <c r="Q38" s="456" t="str">
        <f t="shared" ref="Q38:Q64" si="32">IF(B38=1,INT(P38),"")</f>
        <v/>
      </c>
      <c r="R38" s="455" t="str">
        <f t="shared" si="19"/>
        <v/>
      </c>
      <c r="S38" s="454" t="str">
        <f t="shared" ref="S38:S64" si="33">IF(B38=1,SUM(Q38*$T$3,Q38*$X$3/60),"")</f>
        <v/>
      </c>
      <c r="T38" s="454" t="str">
        <f t="shared" ref="T38:T64" si="34">IF(B38=1,SUM(O38,-S38),"")</f>
        <v/>
      </c>
      <c r="U38" s="453" t="str">
        <f t="shared" si="20"/>
        <v/>
      </c>
      <c r="V38" s="452" t="str">
        <f t="shared" si="21"/>
        <v/>
      </c>
      <c r="W38" s="43"/>
      <c r="Y38" s="451" t="str">
        <f t="shared" si="22"/>
        <v/>
      </c>
      <c r="Z38" s="425">
        <f>SUM($D$6:D38)</f>
        <v>0</v>
      </c>
      <c r="AA38" s="425">
        <f>SUM($H$6:H38)</f>
        <v>0</v>
      </c>
      <c r="AC38" s="450">
        <f t="shared" ref="AC38:AC64" si="35">IF(AA38&gt;186,7,IF(AA38&gt;155,6,IF(AA38&gt;124,5,IF(AA38&gt;93,4,IF(AA38&gt;62,3,IF(AA38&gt;31,2,IF(AA38&gt;=1,1,0)))))))</f>
        <v>0</v>
      </c>
      <c r="AD38" s="449" t="str">
        <f t="shared" ref="AD38:AD64" si="36">IF(B38=1,SUM($AD$5,-Z38,-$AC$2*AC38),"")</f>
        <v/>
      </c>
      <c r="AE38" s="448" t="str">
        <f t="shared" ref="AE38:AE64" si="37">IF(B38="","",SUM($AC$3*AC38,-AA38))</f>
        <v/>
      </c>
      <c r="AF38" s="246">
        <f t="shared" ref="AF38:AF64" si="38">IF(AD38&lt;0,1,0)</f>
        <v>0</v>
      </c>
      <c r="AI38" s="447" t="str">
        <f t="shared" ref="AI38:AI64" si="39">IF(AF38=1,R38,IF(AD38="","",AD38))</f>
        <v/>
      </c>
      <c r="AJ38" s="446" t="str">
        <f t="shared" ref="AJ38:AJ64" si="40">IF(AF38=1,U38,AE38)</f>
        <v/>
      </c>
      <c r="AK38" s="445" t="str">
        <f t="shared" ref="AK38:AK64" si="41">IF(B38="","",IF(AF38=1,V38,0))</f>
        <v/>
      </c>
    </row>
    <row r="39" spans="2:37" ht="27" customHeight="1">
      <c r="B39" s="463" t="str">
        <f t="shared" si="23"/>
        <v/>
      </c>
      <c r="C39" s="462"/>
      <c r="D39" s="461"/>
      <c r="E39" s="527"/>
      <c r="F39" s="460"/>
      <c r="G39" s="435">
        <f t="shared" si="24"/>
        <v>0</v>
      </c>
      <c r="H39" s="459">
        <f t="shared" si="25"/>
        <v>0</v>
      </c>
      <c r="I39" s="451" t="str">
        <f t="shared" si="26"/>
        <v/>
      </c>
      <c r="J39" s="451">
        <f>SUM($D$6:D39)</f>
        <v>0</v>
      </c>
      <c r="K39" s="458" t="str">
        <f t="shared" si="27"/>
        <v/>
      </c>
      <c r="L39" s="456" t="str">
        <f t="shared" si="28"/>
        <v/>
      </c>
      <c r="M39" s="457" t="str">
        <f t="shared" si="29"/>
        <v/>
      </c>
      <c r="N39" s="456">
        <f>SUM($H$6:H39)</f>
        <v>0</v>
      </c>
      <c r="O39" s="456" t="str">
        <f t="shared" si="30"/>
        <v/>
      </c>
      <c r="P39" s="456" t="str">
        <f t="shared" si="31"/>
        <v/>
      </c>
      <c r="Q39" s="456" t="str">
        <f t="shared" si="32"/>
        <v/>
      </c>
      <c r="R39" s="455" t="str">
        <f t="shared" ref="R39:R64" si="42">IF(Y39=1,0,IF(B39=1,SUM(Q39,M39),""))</f>
        <v/>
      </c>
      <c r="S39" s="454" t="str">
        <f t="shared" si="33"/>
        <v/>
      </c>
      <c r="T39" s="454" t="str">
        <f t="shared" si="34"/>
        <v/>
      </c>
      <c r="U39" s="453" t="str">
        <f t="shared" ref="U39:U64" si="43">IF(Y39=1,0,IF(B39=1,INT(T39),""))</f>
        <v/>
      </c>
      <c r="V39" s="452" t="str">
        <f t="shared" ref="V39:V64" si="44">IF(Y39=1,0,IF(B39=1,SUM(T39,-U39)*60,""))</f>
        <v/>
      </c>
      <c r="W39" s="43"/>
      <c r="Y39" s="451" t="str">
        <f t="shared" ref="Y39:Y64" si="45">IF(SUM(D39:F39)&gt;0,IF(AND(D39=R38,E39=U38,F39=V38),1,""),"")</f>
        <v/>
      </c>
      <c r="Z39" s="425">
        <f>SUM($D$6:D39)</f>
        <v>0</v>
      </c>
      <c r="AA39" s="425">
        <f>SUM($H$6:H39)</f>
        <v>0</v>
      </c>
      <c r="AC39" s="450">
        <f t="shared" si="35"/>
        <v>0</v>
      </c>
      <c r="AD39" s="449" t="str">
        <f t="shared" si="36"/>
        <v/>
      </c>
      <c r="AE39" s="448" t="str">
        <f t="shared" si="37"/>
        <v/>
      </c>
      <c r="AF39" s="246">
        <f t="shared" si="38"/>
        <v>0</v>
      </c>
      <c r="AI39" s="447" t="str">
        <f t="shared" si="39"/>
        <v/>
      </c>
      <c r="AJ39" s="446" t="str">
        <f t="shared" si="40"/>
        <v/>
      </c>
      <c r="AK39" s="445" t="str">
        <f t="shared" si="41"/>
        <v/>
      </c>
    </row>
    <row r="40" spans="2:37" ht="27" customHeight="1">
      <c r="B40" s="463" t="str">
        <f t="shared" si="23"/>
        <v/>
      </c>
      <c r="C40" s="462"/>
      <c r="D40" s="461"/>
      <c r="E40" s="527"/>
      <c r="F40" s="460"/>
      <c r="G40" s="435">
        <f t="shared" si="24"/>
        <v>0</v>
      </c>
      <c r="H40" s="459">
        <f t="shared" si="25"/>
        <v>0</v>
      </c>
      <c r="I40" s="451" t="str">
        <f t="shared" si="26"/>
        <v/>
      </c>
      <c r="J40" s="451">
        <f>SUM($D$6:D40)</f>
        <v>0</v>
      </c>
      <c r="K40" s="458" t="str">
        <f t="shared" si="27"/>
        <v/>
      </c>
      <c r="L40" s="456" t="str">
        <f t="shared" si="28"/>
        <v/>
      </c>
      <c r="M40" s="457" t="str">
        <f t="shared" si="29"/>
        <v/>
      </c>
      <c r="N40" s="456">
        <f>SUM($H$6:H40)</f>
        <v>0</v>
      </c>
      <c r="O40" s="456" t="str">
        <f t="shared" si="30"/>
        <v/>
      </c>
      <c r="P40" s="456" t="str">
        <f t="shared" si="31"/>
        <v/>
      </c>
      <c r="Q40" s="456" t="str">
        <f t="shared" si="32"/>
        <v/>
      </c>
      <c r="R40" s="455" t="str">
        <f t="shared" si="42"/>
        <v/>
      </c>
      <c r="S40" s="454" t="str">
        <f t="shared" si="33"/>
        <v/>
      </c>
      <c r="T40" s="454" t="str">
        <f t="shared" si="34"/>
        <v/>
      </c>
      <c r="U40" s="453" t="str">
        <f t="shared" si="43"/>
        <v/>
      </c>
      <c r="V40" s="452" t="str">
        <f t="shared" si="44"/>
        <v/>
      </c>
      <c r="W40" s="43"/>
      <c r="Y40" s="451" t="str">
        <f t="shared" si="45"/>
        <v/>
      </c>
      <c r="Z40" s="425">
        <f>SUM($D$6:D40)</f>
        <v>0</v>
      </c>
      <c r="AA40" s="425">
        <f>SUM($H$6:H40)</f>
        <v>0</v>
      </c>
      <c r="AC40" s="450">
        <f t="shared" si="35"/>
        <v>0</v>
      </c>
      <c r="AD40" s="449" t="str">
        <f t="shared" si="36"/>
        <v/>
      </c>
      <c r="AE40" s="448" t="str">
        <f t="shared" si="37"/>
        <v/>
      </c>
      <c r="AF40" s="246">
        <f t="shared" si="38"/>
        <v>0</v>
      </c>
      <c r="AI40" s="447" t="str">
        <f t="shared" si="39"/>
        <v/>
      </c>
      <c r="AJ40" s="446" t="str">
        <f t="shared" si="40"/>
        <v/>
      </c>
      <c r="AK40" s="445" t="str">
        <f t="shared" si="41"/>
        <v/>
      </c>
    </row>
    <row r="41" spans="2:37" ht="27" customHeight="1">
      <c r="B41" s="463" t="str">
        <f t="shared" si="23"/>
        <v/>
      </c>
      <c r="C41" s="462"/>
      <c r="D41" s="461"/>
      <c r="E41" s="527"/>
      <c r="F41" s="460"/>
      <c r="G41" s="435">
        <f t="shared" si="24"/>
        <v>0</v>
      </c>
      <c r="H41" s="459">
        <f t="shared" si="25"/>
        <v>0</v>
      </c>
      <c r="I41" s="451" t="str">
        <f t="shared" si="26"/>
        <v/>
      </c>
      <c r="J41" s="451">
        <f>SUM($D$6:D41)</f>
        <v>0</v>
      </c>
      <c r="K41" s="458" t="str">
        <f t="shared" si="27"/>
        <v/>
      </c>
      <c r="L41" s="456" t="str">
        <f t="shared" si="28"/>
        <v/>
      </c>
      <c r="M41" s="457" t="str">
        <f t="shared" si="29"/>
        <v/>
      </c>
      <c r="N41" s="456">
        <f>SUM($H$6:H41)</f>
        <v>0</v>
      </c>
      <c r="O41" s="456" t="str">
        <f t="shared" si="30"/>
        <v/>
      </c>
      <c r="P41" s="456" t="str">
        <f t="shared" si="31"/>
        <v/>
      </c>
      <c r="Q41" s="456" t="str">
        <f t="shared" si="32"/>
        <v/>
      </c>
      <c r="R41" s="455" t="str">
        <f t="shared" si="42"/>
        <v/>
      </c>
      <c r="S41" s="454" t="str">
        <f t="shared" si="33"/>
        <v/>
      </c>
      <c r="T41" s="454" t="str">
        <f t="shared" si="34"/>
        <v/>
      </c>
      <c r="U41" s="453" t="str">
        <f t="shared" si="43"/>
        <v/>
      </c>
      <c r="V41" s="452" t="str">
        <f t="shared" si="44"/>
        <v/>
      </c>
      <c r="W41" s="43"/>
      <c r="Y41" s="451" t="str">
        <f t="shared" si="45"/>
        <v/>
      </c>
      <c r="Z41" s="425">
        <f>SUM($D$6:D41)</f>
        <v>0</v>
      </c>
      <c r="AA41" s="425">
        <f>SUM($H$6:H41)</f>
        <v>0</v>
      </c>
      <c r="AC41" s="450">
        <f t="shared" si="35"/>
        <v>0</v>
      </c>
      <c r="AD41" s="449" t="str">
        <f t="shared" si="36"/>
        <v/>
      </c>
      <c r="AE41" s="448" t="str">
        <f t="shared" si="37"/>
        <v/>
      </c>
      <c r="AF41" s="246">
        <f t="shared" si="38"/>
        <v>0</v>
      </c>
      <c r="AI41" s="447" t="str">
        <f t="shared" si="39"/>
        <v/>
      </c>
      <c r="AJ41" s="446" t="str">
        <f t="shared" si="40"/>
        <v/>
      </c>
      <c r="AK41" s="445" t="str">
        <f t="shared" si="41"/>
        <v/>
      </c>
    </row>
    <row r="42" spans="2:37" ht="27" customHeight="1">
      <c r="B42" s="463" t="str">
        <f t="shared" si="23"/>
        <v/>
      </c>
      <c r="C42" s="462"/>
      <c r="D42" s="461"/>
      <c r="E42" s="527"/>
      <c r="F42" s="460"/>
      <c r="G42" s="435">
        <f t="shared" si="24"/>
        <v>0</v>
      </c>
      <c r="H42" s="459">
        <f t="shared" si="25"/>
        <v>0</v>
      </c>
      <c r="I42" s="451" t="str">
        <f t="shared" si="26"/>
        <v/>
      </c>
      <c r="J42" s="451">
        <f>SUM($D$6:D42)</f>
        <v>0</v>
      </c>
      <c r="K42" s="458" t="str">
        <f t="shared" si="27"/>
        <v/>
      </c>
      <c r="L42" s="456" t="str">
        <f t="shared" si="28"/>
        <v/>
      </c>
      <c r="M42" s="457" t="str">
        <f t="shared" si="29"/>
        <v/>
      </c>
      <c r="N42" s="456">
        <f>SUM($H$6:H42)</f>
        <v>0</v>
      </c>
      <c r="O42" s="456" t="str">
        <f t="shared" si="30"/>
        <v/>
      </c>
      <c r="P42" s="456" t="str">
        <f t="shared" si="31"/>
        <v/>
      </c>
      <c r="Q42" s="456" t="str">
        <f t="shared" si="32"/>
        <v/>
      </c>
      <c r="R42" s="455" t="str">
        <f t="shared" si="42"/>
        <v/>
      </c>
      <c r="S42" s="454" t="str">
        <f t="shared" si="33"/>
        <v/>
      </c>
      <c r="T42" s="454" t="str">
        <f t="shared" si="34"/>
        <v/>
      </c>
      <c r="U42" s="453" t="str">
        <f t="shared" si="43"/>
        <v/>
      </c>
      <c r="V42" s="452" t="str">
        <f t="shared" si="44"/>
        <v/>
      </c>
      <c r="W42" s="43"/>
      <c r="Y42" s="451" t="str">
        <f t="shared" si="45"/>
        <v/>
      </c>
      <c r="Z42" s="425">
        <f>SUM($D$6:D42)</f>
        <v>0</v>
      </c>
      <c r="AA42" s="425">
        <f>SUM($H$6:H42)</f>
        <v>0</v>
      </c>
      <c r="AC42" s="450">
        <f t="shared" si="35"/>
        <v>0</v>
      </c>
      <c r="AD42" s="449" t="str">
        <f t="shared" si="36"/>
        <v/>
      </c>
      <c r="AE42" s="448" t="str">
        <f t="shared" si="37"/>
        <v/>
      </c>
      <c r="AF42" s="246">
        <f t="shared" si="38"/>
        <v>0</v>
      </c>
      <c r="AI42" s="447" t="str">
        <f t="shared" si="39"/>
        <v/>
      </c>
      <c r="AJ42" s="446" t="str">
        <f t="shared" si="40"/>
        <v/>
      </c>
      <c r="AK42" s="445" t="str">
        <f t="shared" si="41"/>
        <v/>
      </c>
    </row>
    <row r="43" spans="2:37" ht="27" customHeight="1">
      <c r="B43" s="463" t="str">
        <f t="shared" si="23"/>
        <v/>
      </c>
      <c r="C43" s="462"/>
      <c r="D43" s="461"/>
      <c r="E43" s="527"/>
      <c r="F43" s="460"/>
      <c r="G43" s="435">
        <f t="shared" si="24"/>
        <v>0</v>
      </c>
      <c r="H43" s="459">
        <f t="shared" si="25"/>
        <v>0</v>
      </c>
      <c r="I43" s="451" t="str">
        <f t="shared" si="26"/>
        <v/>
      </c>
      <c r="J43" s="451">
        <f>SUM($D$6:D43)</f>
        <v>0</v>
      </c>
      <c r="K43" s="458" t="str">
        <f t="shared" si="27"/>
        <v/>
      </c>
      <c r="L43" s="456" t="str">
        <f t="shared" si="28"/>
        <v/>
      </c>
      <c r="M43" s="457" t="str">
        <f t="shared" si="29"/>
        <v/>
      </c>
      <c r="N43" s="456">
        <f>SUM($H$6:H43)</f>
        <v>0</v>
      </c>
      <c r="O43" s="456" t="str">
        <f t="shared" si="30"/>
        <v/>
      </c>
      <c r="P43" s="456" t="str">
        <f t="shared" si="31"/>
        <v/>
      </c>
      <c r="Q43" s="456" t="str">
        <f t="shared" si="32"/>
        <v/>
      </c>
      <c r="R43" s="455" t="str">
        <f t="shared" si="42"/>
        <v/>
      </c>
      <c r="S43" s="454" t="str">
        <f t="shared" si="33"/>
        <v/>
      </c>
      <c r="T43" s="454" t="str">
        <f t="shared" si="34"/>
        <v/>
      </c>
      <c r="U43" s="453" t="str">
        <f t="shared" si="43"/>
        <v/>
      </c>
      <c r="V43" s="452" t="str">
        <f t="shared" si="44"/>
        <v/>
      </c>
      <c r="W43" s="43"/>
      <c r="Y43" s="451" t="str">
        <f t="shared" si="45"/>
        <v/>
      </c>
      <c r="Z43" s="425">
        <f>SUM($D$6:D43)</f>
        <v>0</v>
      </c>
      <c r="AA43" s="425">
        <f>SUM($H$6:H43)</f>
        <v>0</v>
      </c>
      <c r="AC43" s="450">
        <f t="shared" si="35"/>
        <v>0</v>
      </c>
      <c r="AD43" s="449" t="str">
        <f t="shared" si="36"/>
        <v/>
      </c>
      <c r="AE43" s="448" t="str">
        <f t="shared" si="37"/>
        <v/>
      </c>
      <c r="AF43" s="246">
        <f t="shared" si="38"/>
        <v>0</v>
      </c>
      <c r="AI43" s="447" t="str">
        <f t="shared" si="39"/>
        <v/>
      </c>
      <c r="AJ43" s="446" t="str">
        <f t="shared" si="40"/>
        <v/>
      </c>
      <c r="AK43" s="445" t="str">
        <f t="shared" si="41"/>
        <v/>
      </c>
    </row>
    <row r="44" spans="2:37" ht="27" customHeight="1">
      <c r="B44" s="463" t="str">
        <f t="shared" si="23"/>
        <v/>
      </c>
      <c r="C44" s="462"/>
      <c r="D44" s="461"/>
      <c r="E44" s="527"/>
      <c r="F44" s="460"/>
      <c r="G44" s="435">
        <f t="shared" si="24"/>
        <v>0</v>
      </c>
      <c r="H44" s="459">
        <f t="shared" si="25"/>
        <v>0</v>
      </c>
      <c r="I44" s="451" t="str">
        <f t="shared" si="26"/>
        <v/>
      </c>
      <c r="J44" s="451">
        <f>SUM($D$6:D44)</f>
        <v>0</v>
      </c>
      <c r="K44" s="458" t="str">
        <f t="shared" si="27"/>
        <v/>
      </c>
      <c r="L44" s="456" t="str">
        <f t="shared" si="28"/>
        <v/>
      </c>
      <c r="M44" s="457" t="str">
        <f t="shared" si="29"/>
        <v/>
      </c>
      <c r="N44" s="456">
        <f>SUM($H$6:H44)</f>
        <v>0</v>
      </c>
      <c r="O44" s="456" t="str">
        <f t="shared" si="30"/>
        <v/>
      </c>
      <c r="P44" s="456" t="str">
        <f t="shared" si="31"/>
        <v/>
      </c>
      <c r="Q44" s="456" t="str">
        <f t="shared" si="32"/>
        <v/>
      </c>
      <c r="R44" s="455" t="str">
        <f t="shared" si="42"/>
        <v/>
      </c>
      <c r="S44" s="454" t="str">
        <f t="shared" si="33"/>
        <v/>
      </c>
      <c r="T44" s="454" t="str">
        <f t="shared" si="34"/>
        <v/>
      </c>
      <c r="U44" s="453" t="str">
        <f t="shared" si="43"/>
        <v/>
      </c>
      <c r="V44" s="452" t="str">
        <f t="shared" si="44"/>
        <v/>
      </c>
      <c r="W44" s="43"/>
      <c r="Y44" s="451" t="str">
        <f t="shared" si="45"/>
        <v/>
      </c>
      <c r="Z44" s="425">
        <f>SUM($D$6:D44)</f>
        <v>0</v>
      </c>
      <c r="AA44" s="425">
        <f>SUM($H$6:H44)</f>
        <v>0</v>
      </c>
      <c r="AC44" s="450">
        <f t="shared" si="35"/>
        <v>0</v>
      </c>
      <c r="AD44" s="449" t="str">
        <f t="shared" si="36"/>
        <v/>
      </c>
      <c r="AE44" s="448" t="str">
        <f t="shared" si="37"/>
        <v/>
      </c>
      <c r="AF44" s="246">
        <f t="shared" si="38"/>
        <v>0</v>
      </c>
      <c r="AI44" s="447" t="str">
        <f t="shared" si="39"/>
        <v/>
      </c>
      <c r="AJ44" s="446" t="str">
        <f t="shared" si="40"/>
        <v/>
      </c>
      <c r="AK44" s="445" t="str">
        <f t="shared" si="41"/>
        <v/>
      </c>
    </row>
    <row r="45" spans="2:37" ht="27" customHeight="1">
      <c r="B45" s="463" t="str">
        <f t="shared" si="23"/>
        <v/>
      </c>
      <c r="C45" s="462"/>
      <c r="D45" s="461"/>
      <c r="E45" s="527"/>
      <c r="F45" s="460"/>
      <c r="G45" s="435">
        <f t="shared" si="24"/>
        <v>0</v>
      </c>
      <c r="H45" s="459">
        <f t="shared" si="25"/>
        <v>0</v>
      </c>
      <c r="I45" s="451" t="str">
        <f t="shared" si="26"/>
        <v/>
      </c>
      <c r="J45" s="451">
        <f>SUM($D$6:D45)</f>
        <v>0</v>
      </c>
      <c r="K45" s="458" t="str">
        <f t="shared" si="27"/>
        <v/>
      </c>
      <c r="L45" s="456" t="str">
        <f t="shared" si="28"/>
        <v/>
      </c>
      <c r="M45" s="457" t="str">
        <f t="shared" si="29"/>
        <v/>
      </c>
      <c r="N45" s="456">
        <f>SUM($H$6:H45)</f>
        <v>0</v>
      </c>
      <c r="O45" s="456" t="str">
        <f t="shared" si="30"/>
        <v/>
      </c>
      <c r="P45" s="456" t="str">
        <f t="shared" si="31"/>
        <v/>
      </c>
      <c r="Q45" s="456" t="str">
        <f t="shared" si="32"/>
        <v/>
      </c>
      <c r="R45" s="455" t="str">
        <f t="shared" si="42"/>
        <v/>
      </c>
      <c r="S45" s="454" t="str">
        <f t="shared" si="33"/>
        <v/>
      </c>
      <c r="T45" s="454" t="str">
        <f t="shared" si="34"/>
        <v/>
      </c>
      <c r="U45" s="453" t="str">
        <f t="shared" si="43"/>
        <v/>
      </c>
      <c r="V45" s="452" t="str">
        <f t="shared" si="44"/>
        <v/>
      </c>
      <c r="Y45" s="451" t="str">
        <f t="shared" si="45"/>
        <v/>
      </c>
      <c r="Z45" s="425">
        <f>SUM($D$6:D45)</f>
        <v>0</v>
      </c>
      <c r="AA45" s="425">
        <f>SUM($H$6:H45)</f>
        <v>0</v>
      </c>
      <c r="AC45" s="450">
        <f t="shared" si="35"/>
        <v>0</v>
      </c>
      <c r="AD45" s="449" t="str">
        <f t="shared" si="36"/>
        <v/>
      </c>
      <c r="AE45" s="448" t="str">
        <f t="shared" si="37"/>
        <v/>
      </c>
      <c r="AF45" s="246">
        <f t="shared" si="38"/>
        <v>0</v>
      </c>
      <c r="AI45" s="447" t="str">
        <f t="shared" si="39"/>
        <v/>
      </c>
      <c r="AJ45" s="446" t="str">
        <f t="shared" si="40"/>
        <v/>
      </c>
      <c r="AK45" s="445" t="str">
        <f t="shared" si="41"/>
        <v/>
      </c>
    </row>
    <row r="46" spans="2:37" ht="27" customHeight="1">
      <c r="B46" s="463" t="str">
        <f t="shared" si="23"/>
        <v/>
      </c>
      <c r="C46" s="462"/>
      <c r="D46" s="461"/>
      <c r="E46" s="527"/>
      <c r="F46" s="460"/>
      <c r="G46" s="435">
        <f t="shared" si="24"/>
        <v>0</v>
      </c>
      <c r="H46" s="459">
        <f t="shared" si="25"/>
        <v>0</v>
      </c>
      <c r="I46" s="451" t="str">
        <f t="shared" si="26"/>
        <v/>
      </c>
      <c r="J46" s="451">
        <f>SUM($D$6:D46)</f>
        <v>0</v>
      </c>
      <c r="K46" s="458" t="str">
        <f t="shared" si="27"/>
        <v/>
      </c>
      <c r="L46" s="456" t="str">
        <f t="shared" si="28"/>
        <v/>
      </c>
      <c r="M46" s="457" t="str">
        <f t="shared" si="29"/>
        <v/>
      </c>
      <c r="N46" s="456">
        <f>SUM($H$6:H46)</f>
        <v>0</v>
      </c>
      <c r="O46" s="456" t="str">
        <f t="shared" si="30"/>
        <v/>
      </c>
      <c r="P46" s="456" t="str">
        <f t="shared" si="31"/>
        <v/>
      </c>
      <c r="Q46" s="456" t="str">
        <f t="shared" si="32"/>
        <v/>
      </c>
      <c r="R46" s="455" t="str">
        <f t="shared" si="42"/>
        <v/>
      </c>
      <c r="S46" s="454" t="str">
        <f t="shared" si="33"/>
        <v/>
      </c>
      <c r="T46" s="454" t="str">
        <f t="shared" si="34"/>
        <v/>
      </c>
      <c r="U46" s="453" t="str">
        <f t="shared" si="43"/>
        <v/>
      </c>
      <c r="V46" s="452" t="str">
        <f t="shared" si="44"/>
        <v/>
      </c>
      <c r="Y46" s="451" t="str">
        <f t="shared" si="45"/>
        <v/>
      </c>
      <c r="Z46" s="425">
        <f>SUM($D$6:D46)</f>
        <v>0</v>
      </c>
      <c r="AA46" s="425">
        <f>SUM($H$6:H46)</f>
        <v>0</v>
      </c>
      <c r="AC46" s="450">
        <f t="shared" si="35"/>
        <v>0</v>
      </c>
      <c r="AD46" s="449" t="str">
        <f t="shared" si="36"/>
        <v/>
      </c>
      <c r="AE46" s="448" t="str">
        <f t="shared" si="37"/>
        <v/>
      </c>
      <c r="AF46" s="246">
        <f t="shared" si="38"/>
        <v>0</v>
      </c>
      <c r="AI46" s="447" t="str">
        <f t="shared" si="39"/>
        <v/>
      </c>
      <c r="AJ46" s="446" t="str">
        <f t="shared" si="40"/>
        <v/>
      </c>
      <c r="AK46" s="445" t="str">
        <f t="shared" si="41"/>
        <v/>
      </c>
    </row>
    <row r="47" spans="2:37" ht="27" customHeight="1">
      <c r="B47" s="463" t="str">
        <f t="shared" si="23"/>
        <v/>
      </c>
      <c r="C47" s="462"/>
      <c r="D47" s="461"/>
      <c r="E47" s="527"/>
      <c r="F47" s="460"/>
      <c r="G47" s="435">
        <f t="shared" si="24"/>
        <v>0</v>
      </c>
      <c r="H47" s="459">
        <f t="shared" si="25"/>
        <v>0</v>
      </c>
      <c r="I47" s="451" t="str">
        <f t="shared" si="26"/>
        <v/>
      </c>
      <c r="J47" s="451">
        <f>SUM($D$6:D47)</f>
        <v>0</v>
      </c>
      <c r="K47" s="458" t="str">
        <f t="shared" si="27"/>
        <v/>
      </c>
      <c r="L47" s="456" t="str">
        <f t="shared" si="28"/>
        <v/>
      </c>
      <c r="M47" s="457" t="str">
        <f t="shared" si="29"/>
        <v/>
      </c>
      <c r="N47" s="456">
        <f>SUM($H$6:H47)</f>
        <v>0</v>
      </c>
      <c r="O47" s="456" t="str">
        <f t="shared" si="30"/>
        <v/>
      </c>
      <c r="P47" s="456" t="str">
        <f t="shared" si="31"/>
        <v/>
      </c>
      <c r="Q47" s="456" t="str">
        <f t="shared" si="32"/>
        <v/>
      </c>
      <c r="R47" s="455" t="str">
        <f t="shared" si="42"/>
        <v/>
      </c>
      <c r="S47" s="454" t="str">
        <f t="shared" si="33"/>
        <v/>
      </c>
      <c r="T47" s="454" t="str">
        <f t="shared" si="34"/>
        <v/>
      </c>
      <c r="U47" s="453" t="str">
        <f t="shared" si="43"/>
        <v/>
      </c>
      <c r="V47" s="452" t="str">
        <f t="shared" si="44"/>
        <v/>
      </c>
      <c r="Y47" s="451" t="str">
        <f t="shared" si="45"/>
        <v/>
      </c>
      <c r="Z47" s="425">
        <f>SUM($D$6:D47)</f>
        <v>0</v>
      </c>
      <c r="AA47" s="425">
        <f>SUM($H$6:H47)</f>
        <v>0</v>
      </c>
      <c r="AC47" s="450">
        <f t="shared" si="35"/>
        <v>0</v>
      </c>
      <c r="AD47" s="449" t="str">
        <f t="shared" si="36"/>
        <v/>
      </c>
      <c r="AE47" s="448" t="str">
        <f t="shared" si="37"/>
        <v/>
      </c>
      <c r="AF47" s="246">
        <f t="shared" si="38"/>
        <v>0</v>
      </c>
      <c r="AI47" s="447" t="str">
        <f t="shared" si="39"/>
        <v/>
      </c>
      <c r="AJ47" s="446" t="str">
        <f t="shared" si="40"/>
        <v/>
      </c>
      <c r="AK47" s="445" t="str">
        <f t="shared" si="41"/>
        <v/>
      </c>
    </row>
    <row r="48" spans="2:37" ht="27" customHeight="1">
      <c r="B48" s="463" t="str">
        <f t="shared" si="23"/>
        <v/>
      </c>
      <c r="C48" s="462"/>
      <c r="D48" s="461"/>
      <c r="E48" s="527"/>
      <c r="F48" s="460"/>
      <c r="G48" s="435">
        <f t="shared" si="24"/>
        <v>0</v>
      </c>
      <c r="H48" s="459">
        <f t="shared" si="25"/>
        <v>0</v>
      </c>
      <c r="I48" s="451" t="str">
        <f t="shared" si="26"/>
        <v/>
      </c>
      <c r="J48" s="451">
        <f>SUM($D$6:D48)</f>
        <v>0</v>
      </c>
      <c r="K48" s="458" t="str">
        <f t="shared" si="27"/>
        <v/>
      </c>
      <c r="L48" s="456" t="str">
        <f t="shared" si="28"/>
        <v/>
      </c>
      <c r="M48" s="457" t="str">
        <f t="shared" si="29"/>
        <v/>
      </c>
      <c r="N48" s="456">
        <f>SUM($H$6:H48)</f>
        <v>0</v>
      </c>
      <c r="O48" s="456" t="str">
        <f t="shared" si="30"/>
        <v/>
      </c>
      <c r="P48" s="456" t="str">
        <f t="shared" si="31"/>
        <v/>
      </c>
      <c r="Q48" s="456" t="str">
        <f t="shared" si="32"/>
        <v/>
      </c>
      <c r="R48" s="455" t="str">
        <f t="shared" si="42"/>
        <v/>
      </c>
      <c r="S48" s="454" t="str">
        <f t="shared" si="33"/>
        <v/>
      </c>
      <c r="T48" s="454" t="str">
        <f t="shared" si="34"/>
        <v/>
      </c>
      <c r="U48" s="453" t="str">
        <f t="shared" si="43"/>
        <v/>
      </c>
      <c r="V48" s="452" t="str">
        <f t="shared" si="44"/>
        <v/>
      </c>
      <c r="Y48" s="451" t="str">
        <f t="shared" si="45"/>
        <v/>
      </c>
      <c r="Z48" s="425">
        <f>SUM($D$6:D48)</f>
        <v>0</v>
      </c>
      <c r="AA48" s="425">
        <f>SUM($H$6:H48)</f>
        <v>0</v>
      </c>
      <c r="AC48" s="450">
        <f t="shared" si="35"/>
        <v>0</v>
      </c>
      <c r="AD48" s="449" t="str">
        <f t="shared" si="36"/>
        <v/>
      </c>
      <c r="AE48" s="448" t="str">
        <f t="shared" si="37"/>
        <v/>
      </c>
      <c r="AF48" s="246">
        <f t="shared" si="38"/>
        <v>0</v>
      </c>
      <c r="AI48" s="447" t="str">
        <f t="shared" si="39"/>
        <v/>
      </c>
      <c r="AJ48" s="446" t="str">
        <f t="shared" si="40"/>
        <v/>
      </c>
      <c r="AK48" s="445" t="str">
        <f t="shared" si="41"/>
        <v/>
      </c>
    </row>
    <row r="49" spans="2:37" ht="27" customHeight="1">
      <c r="B49" s="463" t="str">
        <f t="shared" si="23"/>
        <v/>
      </c>
      <c r="C49" s="462"/>
      <c r="D49" s="461"/>
      <c r="E49" s="527"/>
      <c r="F49" s="460"/>
      <c r="G49" s="435">
        <f t="shared" si="24"/>
        <v>0</v>
      </c>
      <c r="H49" s="459">
        <f t="shared" si="25"/>
        <v>0</v>
      </c>
      <c r="I49" s="451" t="str">
        <f t="shared" si="26"/>
        <v/>
      </c>
      <c r="J49" s="451">
        <f>SUM($D$6:D49)</f>
        <v>0</v>
      </c>
      <c r="K49" s="458" t="str">
        <f t="shared" si="27"/>
        <v/>
      </c>
      <c r="L49" s="456" t="str">
        <f t="shared" si="28"/>
        <v/>
      </c>
      <c r="M49" s="457" t="str">
        <f t="shared" si="29"/>
        <v/>
      </c>
      <c r="N49" s="456">
        <f>SUM($H$6:H49)</f>
        <v>0</v>
      </c>
      <c r="O49" s="456" t="str">
        <f t="shared" si="30"/>
        <v/>
      </c>
      <c r="P49" s="456" t="str">
        <f t="shared" si="31"/>
        <v/>
      </c>
      <c r="Q49" s="456" t="str">
        <f t="shared" si="32"/>
        <v/>
      </c>
      <c r="R49" s="455" t="str">
        <f t="shared" si="42"/>
        <v/>
      </c>
      <c r="S49" s="454" t="str">
        <f t="shared" si="33"/>
        <v/>
      </c>
      <c r="T49" s="454" t="str">
        <f t="shared" si="34"/>
        <v/>
      </c>
      <c r="U49" s="453" t="str">
        <f t="shared" si="43"/>
        <v/>
      </c>
      <c r="V49" s="452" t="str">
        <f t="shared" si="44"/>
        <v/>
      </c>
      <c r="Y49" s="451" t="str">
        <f t="shared" si="45"/>
        <v/>
      </c>
      <c r="Z49" s="425">
        <f>SUM($D$6:D49)</f>
        <v>0</v>
      </c>
      <c r="AA49" s="425">
        <f>SUM($H$6:H49)</f>
        <v>0</v>
      </c>
      <c r="AC49" s="450">
        <f t="shared" si="35"/>
        <v>0</v>
      </c>
      <c r="AD49" s="449" t="str">
        <f t="shared" si="36"/>
        <v/>
      </c>
      <c r="AE49" s="448" t="str">
        <f t="shared" si="37"/>
        <v/>
      </c>
      <c r="AF49" s="246">
        <f t="shared" si="38"/>
        <v>0</v>
      </c>
      <c r="AI49" s="447" t="str">
        <f t="shared" si="39"/>
        <v/>
      </c>
      <c r="AJ49" s="446" t="str">
        <f t="shared" si="40"/>
        <v/>
      </c>
      <c r="AK49" s="445" t="str">
        <f t="shared" si="41"/>
        <v/>
      </c>
    </row>
    <row r="50" spans="2:37" ht="27" customHeight="1">
      <c r="B50" s="463" t="str">
        <f t="shared" si="23"/>
        <v/>
      </c>
      <c r="C50" s="462"/>
      <c r="D50" s="461"/>
      <c r="E50" s="527"/>
      <c r="F50" s="460"/>
      <c r="G50" s="435">
        <f t="shared" si="24"/>
        <v>0</v>
      </c>
      <c r="H50" s="459">
        <f t="shared" si="25"/>
        <v>0</v>
      </c>
      <c r="I50" s="451" t="str">
        <f t="shared" si="26"/>
        <v/>
      </c>
      <c r="J50" s="451">
        <f>SUM($D$6:D50)</f>
        <v>0</v>
      </c>
      <c r="K50" s="458" t="str">
        <f t="shared" si="27"/>
        <v/>
      </c>
      <c r="L50" s="456" t="str">
        <f t="shared" si="28"/>
        <v/>
      </c>
      <c r="M50" s="457" t="str">
        <f t="shared" si="29"/>
        <v/>
      </c>
      <c r="N50" s="456">
        <f>SUM($H$6:H50)</f>
        <v>0</v>
      </c>
      <c r="O50" s="456" t="str">
        <f t="shared" si="30"/>
        <v/>
      </c>
      <c r="P50" s="456" t="str">
        <f t="shared" si="31"/>
        <v/>
      </c>
      <c r="Q50" s="456" t="str">
        <f t="shared" si="32"/>
        <v/>
      </c>
      <c r="R50" s="455" t="str">
        <f t="shared" si="42"/>
        <v/>
      </c>
      <c r="S50" s="454" t="str">
        <f t="shared" si="33"/>
        <v/>
      </c>
      <c r="T50" s="454" t="str">
        <f t="shared" si="34"/>
        <v/>
      </c>
      <c r="U50" s="453" t="str">
        <f t="shared" si="43"/>
        <v/>
      </c>
      <c r="V50" s="452" t="str">
        <f t="shared" si="44"/>
        <v/>
      </c>
      <c r="Y50" s="451" t="str">
        <f t="shared" si="45"/>
        <v/>
      </c>
      <c r="Z50" s="425">
        <f>SUM($D$6:D50)</f>
        <v>0</v>
      </c>
      <c r="AA50" s="425">
        <f>SUM($H$6:H50)</f>
        <v>0</v>
      </c>
      <c r="AC50" s="450">
        <f t="shared" si="35"/>
        <v>0</v>
      </c>
      <c r="AD50" s="449" t="str">
        <f t="shared" si="36"/>
        <v/>
      </c>
      <c r="AE50" s="448" t="str">
        <f t="shared" si="37"/>
        <v/>
      </c>
      <c r="AF50" s="246">
        <f t="shared" si="38"/>
        <v>0</v>
      </c>
      <c r="AI50" s="447" t="str">
        <f t="shared" si="39"/>
        <v/>
      </c>
      <c r="AJ50" s="446" t="str">
        <f t="shared" si="40"/>
        <v/>
      </c>
      <c r="AK50" s="445" t="str">
        <f t="shared" si="41"/>
        <v/>
      </c>
    </row>
    <row r="51" spans="2:37" ht="27" customHeight="1">
      <c r="B51" s="463" t="str">
        <f t="shared" si="23"/>
        <v/>
      </c>
      <c r="C51" s="462"/>
      <c r="D51" s="461"/>
      <c r="E51" s="527"/>
      <c r="F51" s="460"/>
      <c r="G51" s="435">
        <f t="shared" si="24"/>
        <v>0</v>
      </c>
      <c r="H51" s="459">
        <f t="shared" si="25"/>
        <v>0</v>
      </c>
      <c r="I51" s="451" t="str">
        <f t="shared" si="26"/>
        <v/>
      </c>
      <c r="J51" s="451">
        <f>SUM($D$6:D51)</f>
        <v>0</v>
      </c>
      <c r="K51" s="458" t="str">
        <f t="shared" si="27"/>
        <v/>
      </c>
      <c r="L51" s="456" t="str">
        <f t="shared" si="28"/>
        <v/>
      </c>
      <c r="M51" s="457" t="str">
        <f t="shared" si="29"/>
        <v/>
      </c>
      <c r="N51" s="456">
        <f>SUM($H$6:H51)</f>
        <v>0</v>
      </c>
      <c r="O51" s="456" t="str">
        <f t="shared" si="30"/>
        <v/>
      </c>
      <c r="P51" s="456" t="str">
        <f t="shared" si="31"/>
        <v/>
      </c>
      <c r="Q51" s="456" t="str">
        <f t="shared" si="32"/>
        <v/>
      </c>
      <c r="R51" s="455" t="str">
        <f t="shared" si="42"/>
        <v/>
      </c>
      <c r="S51" s="454" t="str">
        <f t="shared" si="33"/>
        <v/>
      </c>
      <c r="T51" s="454" t="str">
        <f t="shared" si="34"/>
        <v/>
      </c>
      <c r="U51" s="453" t="str">
        <f t="shared" si="43"/>
        <v/>
      </c>
      <c r="V51" s="452" t="str">
        <f t="shared" si="44"/>
        <v/>
      </c>
      <c r="Y51" s="451" t="str">
        <f t="shared" si="45"/>
        <v/>
      </c>
      <c r="Z51" s="425">
        <f>SUM($D$6:D51)</f>
        <v>0</v>
      </c>
      <c r="AA51" s="425">
        <f>SUM($H$6:H51)</f>
        <v>0</v>
      </c>
      <c r="AC51" s="450">
        <f t="shared" si="35"/>
        <v>0</v>
      </c>
      <c r="AD51" s="449" t="str">
        <f t="shared" si="36"/>
        <v/>
      </c>
      <c r="AE51" s="448" t="str">
        <f t="shared" si="37"/>
        <v/>
      </c>
      <c r="AF51" s="246">
        <f t="shared" si="38"/>
        <v>0</v>
      </c>
      <c r="AI51" s="447" t="str">
        <f t="shared" si="39"/>
        <v/>
      </c>
      <c r="AJ51" s="446" t="str">
        <f t="shared" si="40"/>
        <v/>
      </c>
      <c r="AK51" s="445" t="str">
        <f t="shared" si="41"/>
        <v/>
      </c>
    </row>
    <row r="52" spans="2:37" ht="27" customHeight="1">
      <c r="B52" s="463" t="str">
        <f t="shared" si="23"/>
        <v/>
      </c>
      <c r="C52" s="462"/>
      <c r="D52" s="461"/>
      <c r="E52" s="527"/>
      <c r="F52" s="460"/>
      <c r="G52" s="435">
        <f t="shared" si="24"/>
        <v>0</v>
      </c>
      <c r="H52" s="459">
        <f t="shared" si="25"/>
        <v>0</v>
      </c>
      <c r="I52" s="451" t="str">
        <f t="shared" si="26"/>
        <v/>
      </c>
      <c r="J52" s="451">
        <f>SUM($D$6:D52)</f>
        <v>0</v>
      </c>
      <c r="K52" s="458" t="str">
        <f t="shared" si="27"/>
        <v/>
      </c>
      <c r="L52" s="456" t="str">
        <f t="shared" si="28"/>
        <v/>
      </c>
      <c r="M52" s="457" t="str">
        <f t="shared" si="29"/>
        <v/>
      </c>
      <c r="N52" s="456">
        <f>SUM($H$6:H52)</f>
        <v>0</v>
      </c>
      <c r="O52" s="456" t="str">
        <f t="shared" si="30"/>
        <v/>
      </c>
      <c r="P52" s="456" t="str">
        <f t="shared" si="31"/>
        <v/>
      </c>
      <c r="Q52" s="456" t="str">
        <f t="shared" si="32"/>
        <v/>
      </c>
      <c r="R52" s="455" t="str">
        <f t="shared" si="42"/>
        <v/>
      </c>
      <c r="S52" s="454" t="str">
        <f t="shared" si="33"/>
        <v/>
      </c>
      <c r="T52" s="454" t="str">
        <f t="shared" si="34"/>
        <v/>
      </c>
      <c r="U52" s="453" t="str">
        <f t="shared" si="43"/>
        <v/>
      </c>
      <c r="V52" s="452" t="str">
        <f t="shared" si="44"/>
        <v/>
      </c>
      <c r="Y52" s="451" t="str">
        <f t="shared" si="45"/>
        <v/>
      </c>
      <c r="Z52" s="425">
        <f>SUM($D$6:D52)</f>
        <v>0</v>
      </c>
      <c r="AA52" s="425">
        <f>SUM($H$6:H52)</f>
        <v>0</v>
      </c>
      <c r="AC52" s="450">
        <f t="shared" si="35"/>
        <v>0</v>
      </c>
      <c r="AD52" s="449" t="str">
        <f t="shared" si="36"/>
        <v/>
      </c>
      <c r="AE52" s="448" t="str">
        <f t="shared" si="37"/>
        <v/>
      </c>
      <c r="AF52" s="246">
        <f t="shared" si="38"/>
        <v>0</v>
      </c>
      <c r="AI52" s="447" t="str">
        <f t="shared" si="39"/>
        <v/>
      </c>
      <c r="AJ52" s="446" t="str">
        <f t="shared" si="40"/>
        <v/>
      </c>
      <c r="AK52" s="445" t="str">
        <f t="shared" si="41"/>
        <v/>
      </c>
    </row>
    <row r="53" spans="2:37" ht="27" customHeight="1">
      <c r="B53" s="463" t="str">
        <f t="shared" si="23"/>
        <v/>
      </c>
      <c r="C53" s="462"/>
      <c r="D53" s="461"/>
      <c r="E53" s="527"/>
      <c r="F53" s="460"/>
      <c r="G53" s="435">
        <f t="shared" si="24"/>
        <v>0</v>
      </c>
      <c r="H53" s="459">
        <f t="shared" si="25"/>
        <v>0</v>
      </c>
      <c r="I53" s="451" t="str">
        <f t="shared" si="26"/>
        <v/>
      </c>
      <c r="J53" s="451">
        <f>SUM($D$6:D53)</f>
        <v>0</v>
      </c>
      <c r="K53" s="458" t="str">
        <f t="shared" si="27"/>
        <v/>
      </c>
      <c r="L53" s="456" t="str">
        <f t="shared" si="28"/>
        <v/>
      </c>
      <c r="M53" s="457" t="str">
        <f t="shared" si="29"/>
        <v/>
      </c>
      <c r="N53" s="456">
        <f>SUM($H$6:H53)</f>
        <v>0</v>
      </c>
      <c r="O53" s="456" t="str">
        <f t="shared" si="30"/>
        <v/>
      </c>
      <c r="P53" s="456" t="str">
        <f t="shared" si="31"/>
        <v/>
      </c>
      <c r="Q53" s="456" t="str">
        <f t="shared" si="32"/>
        <v/>
      </c>
      <c r="R53" s="455" t="str">
        <f t="shared" si="42"/>
        <v/>
      </c>
      <c r="S53" s="454" t="str">
        <f t="shared" si="33"/>
        <v/>
      </c>
      <c r="T53" s="454" t="str">
        <f t="shared" si="34"/>
        <v/>
      </c>
      <c r="U53" s="453" t="str">
        <f t="shared" si="43"/>
        <v/>
      </c>
      <c r="V53" s="452" t="str">
        <f t="shared" si="44"/>
        <v/>
      </c>
      <c r="Y53" s="451" t="str">
        <f t="shared" si="45"/>
        <v/>
      </c>
      <c r="Z53" s="425">
        <f>SUM($D$6:D53)</f>
        <v>0</v>
      </c>
      <c r="AA53" s="425">
        <f>SUM($H$6:H53)</f>
        <v>0</v>
      </c>
      <c r="AC53" s="450">
        <f t="shared" si="35"/>
        <v>0</v>
      </c>
      <c r="AD53" s="449" t="str">
        <f t="shared" si="36"/>
        <v/>
      </c>
      <c r="AE53" s="448" t="str">
        <f t="shared" si="37"/>
        <v/>
      </c>
      <c r="AF53" s="246">
        <f t="shared" si="38"/>
        <v>0</v>
      </c>
      <c r="AI53" s="447" t="str">
        <f t="shared" si="39"/>
        <v/>
      </c>
      <c r="AJ53" s="446" t="str">
        <f t="shared" si="40"/>
        <v/>
      </c>
      <c r="AK53" s="445" t="str">
        <f t="shared" si="41"/>
        <v/>
      </c>
    </row>
    <row r="54" spans="2:37" ht="27" customHeight="1">
      <c r="B54" s="463" t="str">
        <f t="shared" si="23"/>
        <v/>
      </c>
      <c r="C54" s="462"/>
      <c r="D54" s="461"/>
      <c r="E54" s="527"/>
      <c r="F54" s="460"/>
      <c r="G54" s="435">
        <f t="shared" si="24"/>
        <v>0</v>
      </c>
      <c r="H54" s="459">
        <f t="shared" si="25"/>
        <v>0</v>
      </c>
      <c r="I54" s="451" t="str">
        <f t="shared" si="26"/>
        <v/>
      </c>
      <c r="J54" s="451">
        <f>SUM($D$6:D54)</f>
        <v>0</v>
      </c>
      <c r="K54" s="458" t="str">
        <f t="shared" si="27"/>
        <v/>
      </c>
      <c r="L54" s="456" t="str">
        <f t="shared" si="28"/>
        <v/>
      </c>
      <c r="M54" s="457" t="str">
        <f t="shared" si="29"/>
        <v/>
      </c>
      <c r="N54" s="456">
        <f>SUM($H$6:H54)</f>
        <v>0</v>
      </c>
      <c r="O54" s="456" t="str">
        <f t="shared" si="30"/>
        <v/>
      </c>
      <c r="P54" s="456" t="str">
        <f t="shared" si="31"/>
        <v/>
      </c>
      <c r="Q54" s="456" t="str">
        <f t="shared" si="32"/>
        <v/>
      </c>
      <c r="R54" s="455" t="str">
        <f t="shared" si="42"/>
        <v/>
      </c>
      <c r="S54" s="454" t="str">
        <f t="shared" si="33"/>
        <v/>
      </c>
      <c r="T54" s="454" t="str">
        <f t="shared" si="34"/>
        <v/>
      </c>
      <c r="U54" s="453" t="str">
        <f t="shared" si="43"/>
        <v/>
      </c>
      <c r="V54" s="452" t="str">
        <f t="shared" si="44"/>
        <v/>
      </c>
      <c r="Y54" s="451" t="str">
        <f t="shared" si="45"/>
        <v/>
      </c>
      <c r="Z54" s="425">
        <f>SUM($D$6:D54)</f>
        <v>0</v>
      </c>
      <c r="AA54" s="425">
        <f>SUM($H$6:H54)</f>
        <v>0</v>
      </c>
      <c r="AC54" s="450">
        <f t="shared" si="35"/>
        <v>0</v>
      </c>
      <c r="AD54" s="449" t="str">
        <f t="shared" si="36"/>
        <v/>
      </c>
      <c r="AE54" s="448" t="str">
        <f t="shared" si="37"/>
        <v/>
      </c>
      <c r="AF54" s="246">
        <f t="shared" si="38"/>
        <v>0</v>
      </c>
      <c r="AI54" s="447" t="str">
        <f t="shared" si="39"/>
        <v/>
      </c>
      <c r="AJ54" s="446" t="str">
        <f t="shared" si="40"/>
        <v/>
      </c>
      <c r="AK54" s="445" t="str">
        <f t="shared" si="41"/>
        <v/>
      </c>
    </row>
    <row r="55" spans="2:37" ht="27" customHeight="1">
      <c r="B55" s="463" t="str">
        <f t="shared" si="23"/>
        <v/>
      </c>
      <c r="C55" s="462"/>
      <c r="D55" s="461"/>
      <c r="E55" s="527"/>
      <c r="F55" s="460"/>
      <c r="G55" s="435">
        <f t="shared" si="24"/>
        <v>0</v>
      </c>
      <c r="H55" s="459">
        <f t="shared" si="25"/>
        <v>0</v>
      </c>
      <c r="I55" s="451" t="str">
        <f t="shared" si="26"/>
        <v/>
      </c>
      <c r="J55" s="451">
        <f>SUM($D$6:D55)</f>
        <v>0</v>
      </c>
      <c r="K55" s="458" t="str">
        <f t="shared" si="27"/>
        <v/>
      </c>
      <c r="L55" s="456" t="str">
        <f t="shared" si="28"/>
        <v/>
      </c>
      <c r="M55" s="457" t="str">
        <f t="shared" si="29"/>
        <v/>
      </c>
      <c r="N55" s="456">
        <f>SUM($H$6:H55)</f>
        <v>0</v>
      </c>
      <c r="O55" s="456" t="str">
        <f t="shared" si="30"/>
        <v/>
      </c>
      <c r="P55" s="456" t="str">
        <f t="shared" si="31"/>
        <v/>
      </c>
      <c r="Q55" s="456" t="str">
        <f t="shared" si="32"/>
        <v/>
      </c>
      <c r="R55" s="455" t="str">
        <f t="shared" si="42"/>
        <v/>
      </c>
      <c r="S55" s="454" t="str">
        <f t="shared" si="33"/>
        <v/>
      </c>
      <c r="T55" s="454" t="str">
        <f t="shared" si="34"/>
        <v/>
      </c>
      <c r="U55" s="453" t="str">
        <f t="shared" si="43"/>
        <v/>
      </c>
      <c r="V55" s="452" t="str">
        <f t="shared" si="44"/>
        <v/>
      </c>
      <c r="Y55" s="451" t="str">
        <f t="shared" si="45"/>
        <v/>
      </c>
      <c r="Z55" s="425">
        <f>SUM($D$6:D55)</f>
        <v>0</v>
      </c>
      <c r="AA55" s="425">
        <f>SUM($H$6:H55)</f>
        <v>0</v>
      </c>
      <c r="AC55" s="450">
        <f t="shared" si="35"/>
        <v>0</v>
      </c>
      <c r="AD55" s="449" t="str">
        <f t="shared" si="36"/>
        <v/>
      </c>
      <c r="AE55" s="448" t="str">
        <f t="shared" si="37"/>
        <v/>
      </c>
      <c r="AF55" s="246">
        <f t="shared" si="38"/>
        <v>0</v>
      </c>
      <c r="AI55" s="447" t="str">
        <f t="shared" si="39"/>
        <v/>
      </c>
      <c r="AJ55" s="446" t="str">
        <f t="shared" si="40"/>
        <v/>
      </c>
      <c r="AK55" s="445" t="str">
        <f t="shared" si="41"/>
        <v/>
      </c>
    </row>
    <row r="56" spans="2:37" ht="27" customHeight="1">
      <c r="B56" s="463" t="str">
        <f t="shared" si="23"/>
        <v/>
      </c>
      <c r="C56" s="462"/>
      <c r="D56" s="461"/>
      <c r="E56" s="527"/>
      <c r="F56" s="460"/>
      <c r="G56" s="435">
        <f t="shared" si="24"/>
        <v>0</v>
      </c>
      <c r="H56" s="459">
        <f t="shared" si="25"/>
        <v>0</v>
      </c>
      <c r="I56" s="451" t="str">
        <f t="shared" si="26"/>
        <v/>
      </c>
      <c r="J56" s="451">
        <f>SUM($D$6:D56)</f>
        <v>0</v>
      </c>
      <c r="K56" s="458" t="str">
        <f t="shared" si="27"/>
        <v/>
      </c>
      <c r="L56" s="456" t="str">
        <f t="shared" si="28"/>
        <v/>
      </c>
      <c r="M56" s="457" t="str">
        <f t="shared" si="29"/>
        <v/>
      </c>
      <c r="N56" s="456">
        <f>SUM($H$6:H56)</f>
        <v>0</v>
      </c>
      <c r="O56" s="456" t="str">
        <f t="shared" si="30"/>
        <v/>
      </c>
      <c r="P56" s="456" t="str">
        <f t="shared" si="31"/>
        <v/>
      </c>
      <c r="Q56" s="456" t="str">
        <f t="shared" si="32"/>
        <v/>
      </c>
      <c r="R56" s="455" t="str">
        <f t="shared" si="42"/>
        <v/>
      </c>
      <c r="S56" s="454" t="str">
        <f t="shared" si="33"/>
        <v/>
      </c>
      <c r="T56" s="454" t="str">
        <f t="shared" si="34"/>
        <v/>
      </c>
      <c r="U56" s="453" t="str">
        <f t="shared" si="43"/>
        <v/>
      </c>
      <c r="V56" s="452" t="str">
        <f t="shared" si="44"/>
        <v/>
      </c>
      <c r="Y56" s="451" t="str">
        <f t="shared" si="45"/>
        <v/>
      </c>
      <c r="Z56" s="425">
        <f>SUM($D$6:D56)</f>
        <v>0</v>
      </c>
      <c r="AA56" s="425">
        <f>SUM($H$6:H56)</f>
        <v>0</v>
      </c>
      <c r="AC56" s="450">
        <f t="shared" si="35"/>
        <v>0</v>
      </c>
      <c r="AD56" s="449" t="str">
        <f t="shared" si="36"/>
        <v/>
      </c>
      <c r="AE56" s="448" t="str">
        <f t="shared" si="37"/>
        <v/>
      </c>
      <c r="AF56" s="246">
        <f t="shared" si="38"/>
        <v>0</v>
      </c>
      <c r="AI56" s="447" t="str">
        <f t="shared" si="39"/>
        <v/>
      </c>
      <c r="AJ56" s="446" t="str">
        <f t="shared" si="40"/>
        <v/>
      </c>
      <c r="AK56" s="445" t="str">
        <f t="shared" si="41"/>
        <v/>
      </c>
    </row>
    <row r="57" spans="2:37" ht="27" customHeight="1">
      <c r="B57" s="463" t="str">
        <f t="shared" si="23"/>
        <v/>
      </c>
      <c r="C57" s="462"/>
      <c r="D57" s="461"/>
      <c r="E57" s="527"/>
      <c r="F57" s="460"/>
      <c r="G57" s="435">
        <f t="shared" si="24"/>
        <v>0</v>
      </c>
      <c r="H57" s="459">
        <f t="shared" si="25"/>
        <v>0</v>
      </c>
      <c r="I57" s="451" t="str">
        <f t="shared" si="26"/>
        <v/>
      </c>
      <c r="J57" s="451">
        <f>SUM($D$6:D57)</f>
        <v>0</v>
      </c>
      <c r="K57" s="458" t="str">
        <f t="shared" si="27"/>
        <v/>
      </c>
      <c r="L57" s="456" t="str">
        <f t="shared" si="28"/>
        <v/>
      </c>
      <c r="M57" s="457" t="str">
        <f t="shared" si="29"/>
        <v/>
      </c>
      <c r="N57" s="456">
        <f>SUM($H$6:H57)</f>
        <v>0</v>
      </c>
      <c r="O57" s="456" t="str">
        <f t="shared" si="30"/>
        <v/>
      </c>
      <c r="P57" s="456" t="str">
        <f t="shared" si="31"/>
        <v/>
      </c>
      <c r="Q57" s="456" t="str">
        <f t="shared" si="32"/>
        <v/>
      </c>
      <c r="R57" s="455" t="str">
        <f t="shared" si="42"/>
        <v/>
      </c>
      <c r="S57" s="454" t="str">
        <f t="shared" si="33"/>
        <v/>
      </c>
      <c r="T57" s="454" t="str">
        <f t="shared" si="34"/>
        <v/>
      </c>
      <c r="U57" s="453" t="str">
        <f t="shared" si="43"/>
        <v/>
      </c>
      <c r="V57" s="452" t="str">
        <f t="shared" si="44"/>
        <v/>
      </c>
      <c r="Y57" s="451" t="str">
        <f t="shared" si="45"/>
        <v/>
      </c>
      <c r="Z57" s="425">
        <f>SUM($D$6:D57)</f>
        <v>0</v>
      </c>
      <c r="AA57" s="425">
        <f>SUM($H$6:H57)</f>
        <v>0</v>
      </c>
      <c r="AC57" s="450">
        <f t="shared" si="35"/>
        <v>0</v>
      </c>
      <c r="AD57" s="449" t="str">
        <f t="shared" si="36"/>
        <v/>
      </c>
      <c r="AE57" s="448" t="str">
        <f t="shared" si="37"/>
        <v/>
      </c>
      <c r="AF57" s="246">
        <f t="shared" si="38"/>
        <v>0</v>
      </c>
      <c r="AI57" s="447" t="str">
        <f t="shared" si="39"/>
        <v/>
      </c>
      <c r="AJ57" s="446" t="str">
        <f t="shared" si="40"/>
        <v/>
      </c>
      <c r="AK57" s="445" t="str">
        <f t="shared" si="41"/>
        <v/>
      </c>
    </row>
    <row r="58" spans="2:37" ht="27" customHeight="1">
      <c r="B58" s="463" t="str">
        <f t="shared" si="23"/>
        <v/>
      </c>
      <c r="C58" s="462"/>
      <c r="D58" s="461"/>
      <c r="E58" s="527"/>
      <c r="F58" s="460"/>
      <c r="G58" s="435">
        <f t="shared" si="24"/>
        <v>0</v>
      </c>
      <c r="H58" s="459">
        <f t="shared" si="25"/>
        <v>0</v>
      </c>
      <c r="I58" s="451" t="str">
        <f t="shared" si="26"/>
        <v/>
      </c>
      <c r="J58" s="451">
        <f>SUM($D$6:D58)</f>
        <v>0</v>
      </c>
      <c r="K58" s="458" t="str">
        <f t="shared" si="27"/>
        <v/>
      </c>
      <c r="L58" s="456" t="str">
        <f t="shared" si="28"/>
        <v/>
      </c>
      <c r="M58" s="457" t="str">
        <f t="shared" si="29"/>
        <v/>
      </c>
      <c r="N58" s="456">
        <f>SUM($H$6:H58)</f>
        <v>0</v>
      </c>
      <c r="O58" s="456" t="str">
        <f t="shared" si="30"/>
        <v/>
      </c>
      <c r="P58" s="456" t="str">
        <f t="shared" si="31"/>
        <v/>
      </c>
      <c r="Q58" s="456" t="str">
        <f t="shared" si="32"/>
        <v/>
      </c>
      <c r="R58" s="455" t="str">
        <f t="shared" si="42"/>
        <v/>
      </c>
      <c r="S58" s="454" t="str">
        <f t="shared" si="33"/>
        <v/>
      </c>
      <c r="T58" s="454" t="str">
        <f t="shared" si="34"/>
        <v/>
      </c>
      <c r="U58" s="453" t="str">
        <f t="shared" si="43"/>
        <v/>
      </c>
      <c r="V58" s="452" t="str">
        <f t="shared" si="44"/>
        <v/>
      </c>
      <c r="Y58" s="451" t="str">
        <f t="shared" si="45"/>
        <v/>
      </c>
      <c r="Z58" s="425">
        <f>SUM($D$6:D58)</f>
        <v>0</v>
      </c>
      <c r="AA58" s="425">
        <f>SUM($H$6:H58)</f>
        <v>0</v>
      </c>
      <c r="AC58" s="450">
        <f t="shared" si="35"/>
        <v>0</v>
      </c>
      <c r="AD58" s="449" t="str">
        <f t="shared" si="36"/>
        <v/>
      </c>
      <c r="AE58" s="448" t="str">
        <f t="shared" si="37"/>
        <v/>
      </c>
      <c r="AF58" s="246">
        <f t="shared" si="38"/>
        <v>0</v>
      </c>
      <c r="AI58" s="447" t="str">
        <f t="shared" si="39"/>
        <v/>
      </c>
      <c r="AJ58" s="446" t="str">
        <f t="shared" si="40"/>
        <v/>
      </c>
      <c r="AK58" s="445" t="str">
        <f t="shared" si="41"/>
        <v/>
      </c>
    </row>
    <row r="59" spans="2:37" ht="27" customHeight="1">
      <c r="B59" s="463" t="str">
        <f t="shared" si="23"/>
        <v/>
      </c>
      <c r="C59" s="462"/>
      <c r="D59" s="461"/>
      <c r="E59" s="527"/>
      <c r="F59" s="460"/>
      <c r="G59" s="435">
        <f t="shared" si="24"/>
        <v>0</v>
      </c>
      <c r="H59" s="459">
        <f t="shared" si="25"/>
        <v>0</v>
      </c>
      <c r="I59" s="451" t="str">
        <f t="shared" si="26"/>
        <v/>
      </c>
      <c r="J59" s="451">
        <f>SUM($D$6:D59)</f>
        <v>0</v>
      </c>
      <c r="K59" s="458" t="str">
        <f t="shared" si="27"/>
        <v/>
      </c>
      <c r="L59" s="456" t="str">
        <f t="shared" si="28"/>
        <v/>
      </c>
      <c r="M59" s="457" t="str">
        <f t="shared" si="29"/>
        <v/>
      </c>
      <c r="N59" s="456">
        <f>SUM($H$6:H59)</f>
        <v>0</v>
      </c>
      <c r="O59" s="456" t="str">
        <f t="shared" si="30"/>
        <v/>
      </c>
      <c r="P59" s="456" t="str">
        <f t="shared" si="31"/>
        <v/>
      </c>
      <c r="Q59" s="456" t="str">
        <f t="shared" si="32"/>
        <v/>
      </c>
      <c r="R59" s="455" t="str">
        <f t="shared" si="42"/>
        <v/>
      </c>
      <c r="S59" s="454" t="str">
        <f t="shared" si="33"/>
        <v/>
      </c>
      <c r="T59" s="454" t="str">
        <f t="shared" si="34"/>
        <v/>
      </c>
      <c r="U59" s="453" t="str">
        <f t="shared" si="43"/>
        <v/>
      </c>
      <c r="V59" s="452" t="str">
        <f t="shared" si="44"/>
        <v/>
      </c>
      <c r="Y59" s="451" t="str">
        <f t="shared" si="45"/>
        <v/>
      </c>
      <c r="Z59" s="425">
        <f>SUM($D$6:D59)</f>
        <v>0</v>
      </c>
      <c r="AA59" s="425">
        <f>SUM($H$6:H59)</f>
        <v>0</v>
      </c>
      <c r="AC59" s="450">
        <f t="shared" si="35"/>
        <v>0</v>
      </c>
      <c r="AD59" s="449" t="str">
        <f t="shared" si="36"/>
        <v/>
      </c>
      <c r="AE59" s="448" t="str">
        <f t="shared" si="37"/>
        <v/>
      </c>
      <c r="AF59" s="246">
        <f t="shared" si="38"/>
        <v>0</v>
      </c>
      <c r="AI59" s="447" t="str">
        <f t="shared" si="39"/>
        <v/>
      </c>
      <c r="AJ59" s="446" t="str">
        <f t="shared" si="40"/>
        <v/>
      </c>
      <c r="AK59" s="445" t="str">
        <f t="shared" si="41"/>
        <v/>
      </c>
    </row>
    <row r="60" spans="2:37" ht="27" customHeight="1">
      <c r="B60" s="463" t="str">
        <f t="shared" si="23"/>
        <v/>
      </c>
      <c r="C60" s="462"/>
      <c r="D60" s="461"/>
      <c r="E60" s="527"/>
      <c r="F60" s="460"/>
      <c r="G60" s="435">
        <f t="shared" si="24"/>
        <v>0</v>
      </c>
      <c r="H60" s="459">
        <f t="shared" si="25"/>
        <v>0</v>
      </c>
      <c r="I60" s="451" t="str">
        <f t="shared" si="26"/>
        <v/>
      </c>
      <c r="J60" s="451">
        <f>SUM($D$6:D60)</f>
        <v>0</v>
      </c>
      <c r="K60" s="458" t="str">
        <f t="shared" si="27"/>
        <v/>
      </c>
      <c r="L60" s="456" t="str">
        <f t="shared" si="28"/>
        <v/>
      </c>
      <c r="M60" s="457" t="str">
        <f t="shared" si="29"/>
        <v/>
      </c>
      <c r="N60" s="456">
        <f>SUM($H$6:H60)</f>
        <v>0</v>
      </c>
      <c r="O60" s="456" t="str">
        <f t="shared" si="30"/>
        <v/>
      </c>
      <c r="P60" s="456" t="str">
        <f t="shared" si="31"/>
        <v/>
      </c>
      <c r="Q60" s="456" t="str">
        <f t="shared" si="32"/>
        <v/>
      </c>
      <c r="R60" s="455" t="str">
        <f t="shared" si="42"/>
        <v/>
      </c>
      <c r="S60" s="454" t="str">
        <f t="shared" si="33"/>
        <v/>
      </c>
      <c r="T60" s="454" t="str">
        <f t="shared" si="34"/>
        <v/>
      </c>
      <c r="U60" s="453" t="str">
        <f t="shared" si="43"/>
        <v/>
      </c>
      <c r="V60" s="452" t="str">
        <f t="shared" si="44"/>
        <v/>
      </c>
      <c r="Y60" s="451" t="str">
        <f t="shared" si="45"/>
        <v/>
      </c>
      <c r="Z60" s="425">
        <f>SUM($D$6:D60)</f>
        <v>0</v>
      </c>
      <c r="AA60" s="425">
        <f>SUM($H$6:H60)</f>
        <v>0</v>
      </c>
      <c r="AC60" s="450">
        <f t="shared" si="35"/>
        <v>0</v>
      </c>
      <c r="AD60" s="449" t="str">
        <f t="shared" si="36"/>
        <v/>
      </c>
      <c r="AE60" s="448" t="str">
        <f t="shared" si="37"/>
        <v/>
      </c>
      <c r="AF60" s="246">
        <f t="shared" si="38"/>
        <v>0</v>
      </c>
      <c r="AI60" s="447" t="str">
        <f t="shared" si="39"/>
        <v/>
      </c>
      <c r="AJ60" s="446" t="str">
        <f t="shared" si="40"/>
        <v/>
      </c>
      <c r="AK60" s="445" t="str">
        <f t="shared" si="41"/>
        <v/>
      </c>
    </row>
    <row r="61" spans="2:37" ht="27" customHeight="1">
      <c r="B61" s="463" t="str">
        <f t="shared" si="23"/>
        <v/>
      </c>
      <c r="C61" s="462"/>
      <c r="D61" s="461"/>
      <c r="E61" s="527"/>
      <c r="F61" s="460"/>
      <c r="G61" s="435">
        <f t="shared" si="24"/>
        <v>0</v>
      </c>
      <c r="H61" s="459">
        <f t="shared" si="25"/>
        <v>0</v>
      </c>
      <c r="I61" s="451" t="str">
        <f t="shared" si="26"/>
        <v/>
      </c>
      <c r="J61" s="451">
        <f>SUM($D$6:D61)</f>
        <v>0</v>
      </c>
      <c r="K61" s="458" t="str">
        <f t="shared" si="27"/>
        <v/>
      </c>
      <c r="L61" s="456" t="str">
        <f t="shared" si="28"/>
        <v/>
      </c>
      <c r="M61" s="457" t="str">
        <f t="shared" si="29"/>
        <v/>
      </c>
      <c r="N61" s="456">
        <f>SUM($H$6:H61)</f>
        <v>0</v>
      </c>
      <c r="O61" s="456" t="str">
        <f t="shared" si="30"/>
        <v/>
      </c>
      <c r="P61" s="456" t="str">
        <f t="shared" si="31"/>
        <v/>
      </c>
      <c r="Q61" s="456" t="str">
        <f t="shared" si="32"/>
        <v/>
      </c>
      <c r="R61" s="455" t="str">
        <f t="shared" si="42"/>
        <v/>
      </c>
      <c r="S61" s="454" t="str">
        <f t="shared" si="33"/>
        <v/>
      </c>
      <c r="T61" s="454" t="str">
        <f t="shared" si="34"/>
        <v/>
      </c>
      <c r="U61" s="453" t="str">
        <f t="shared" si="43"/>
        <v/>
      </c>
      <c r="V61" s="452" t="str">
        <f t="shared" si="44"/>
        <v/>
      </c>
      <c r="Y61" s="451" t="str">
        <f t="shared" si="45"/>
        <v/>
      </c>
      <c r="Z61" s="425">
        <f>SUM($D$6:D61)</f>
        <v>0</v>
      </c>
      <c r="AA61" s="425">
        <f>SUM($H$6:H61)</f>
        <v>0</v>
      </c>
      <c r="AC61" s="450">
        <f t="shared" si="35"/>
        <v>0</v>
      </c>
      <c r="AD61" s="449" t="str">
        <f t="shared" si="36"/>
        <v/>
      </c>
      <c r="AE61" s="448" t="str">
        <f t="shared" si="37"/>
        <v/>
      </c>
      <c r="AF61" s="246">
        <f t="shared" si="38"/>
        <v>0</v>
      </c>
      <c r="AI61" s="447" t="str">
        <f t="shared" si="39"/>
        <v/>
      </c>
      <c r="AJ61" s="446" t="str">
        <f t="shared" si="40"/>
        <v/>
      </c>
      <c r="AK61" s="445" t="str">
        <f t="shared" si="41"/>
        <v/>
      </c>
    </row>
    <row r="62" spans="2:37" ht="27" customHeight="1">
      <c r="B62" s="463" t="str">
        <f t="shared" si="23"/>
        <v/>
      </c>
      <c r="C62" s="462"/>
      <c r="D62" s="461"/>
      <c r="E62" s="527"/>
      <c r="F62" s="460"/>
      <c r="G62" s="435">
        <f t="shared" si="24"/>
        <v>0</v>
      </c>
      <c r="H62" s="459">
        <f t="shared" si="25"/>
        <v>0</v>
      </c>
      <c r="I62" s="451" t="str">
        <f t="shared" si="26"/>
        <v/>
      </c>
      <c r="J62" s="451">
        <f>SUM($D$6:D62)</f>
        <v>0</v>
      </c>
      <c r="K62" s="458" t="str">
        <f t="shared" si="27"/>
        <v/>
      </c>
      <c r="L62" s="456" t="str">
        <f t="shared" si="28"/>
        <v/>
      </c>
      <c r="M62" s="457" t="str">
        <f t="shared" si="29"/>
        <v/>
      </c>
      <c r="N62" s="456">
        <f>SUM($H$6:H62)</f>
        <v>0</v>
      </c>
      <c r="O62" s="456" t="str">
        <f t="shared" si="30"/>
        <v/>
      </c>
      <c r="P62" s="456" t="str">
        <f t="shared" si="31"/>
        <v/>
      </c>
      <c r="Q62" s="456" t="str">
        <f t="shared" si="32"/>
        <v/>
      </c>
      <c r="R62" s="455" t="str">
        <f t="shared" si="42"/>
        <v/>
      </c>
      <c r="S62" s="454" t="str">
        <f t="shared" si="33"/>
        <v/>
      </c>
      <c r="T62" s="454" t="str">
        <f t="shared" si="34"/>
        <v/>
      </c>
      <c r="U62" s="453" t="str">
        <f t="shared" si="43"/>
        <v/>
      </c>
      <c r="V62" s="452" t="str">
        <f t="shared" si="44"/>
        <v/>
      </c>
      <c r="Y62" s="451" t="str">
        <f t="shared" si="45"/>
        <v/>
      </c>
      <c r="Z62" s="425">
        <f>SUM($D$6:D62)</f>
        <v>0</v>
      </c>
      <c r="AA62" s="425">
        <f>SUM($H$6:H62)</f>
        <v>0</v>
      </c>
      <c r="AC62" s="450">
        <f t="shared" si="35"/>
        <v>0</v>
      </c>
      <c r="AD62" s="449" t="str">
        <f t="shared" si="36"/>
        <v/>
      </c>
      <c r="AE62" s="448" t="str">
        <f t="shared" si="37"/>
        <v/>
      </c>
      <c r="AF62" s="246">
        <f t="shared" si="38"/>
        <v>0</v>
      </c>
      <c r="AI62" s="447" t="str">
        <f t="shared" si="39"/>
        <v/>
      </c>
      <c r="AJ62" s="446" t="str">
        <f t="shared" si="40"/>
        <v/>
      </c>
      <c r="AK62" s="445" t="str">
        <f t="shared" si="41"/>
        <v/>
      </c>
    </row>
    <row r="63" spans="2:37" ht="27" customHeight="1">
      <c r="B63" s="463" t="str">
        <f t="shared" si="23"/>
        <v/>
      </c>
      <c r="C63" s="462"/>
      <c r="D63" s="461"/>
      <c r="E63" s="527"/>
      <c r="F63" s="460"/>
      <c r="G63" s="435">
        <f t="shared" si="24"/>
        <v>0</v>
      </c>
      <c r="H63" s="459">
        <f t="shared" si="25"/>
        <v>0</v>
      </c>
      <c r="I63" s="451" t="str">
        <f t="shared" si="26"/>
        <v/>
      </c>
      <c r="J63" s="451">
        <f>SUM($D$6:D63)</f>
        <v>0</v>
      </c>
      <c r="K63" s="458" t="str">
        <f t="shared" si="27"/>
        <v/>
      </c>
      <c r="L63" s="456" t="str">
        <f t="shared" si="28"/>
        <v/>
      </c>
      <c r="M63" s="457" t="str">
        <f t="shared" si="29"/>
        <v/>
      </c>
      <c r="N63" s="456">
        <f>SUM($H$6:H63)</f>
        <v>0</v>
      </c>
      <c r="O63" s="456" t="str">
        <f t="shared" si="30"/>
        <v/>
      </c>
      <c r="P63" s="456" t="str">
        <f t="shared" si="31"/>
        <v/>
      </c>
      <c r="Q63" s="456" t="str">
        <f t="shared" si="32"/>
        <v/>
      </c>
      <c r="R63" s="455" t="str">
        <f t="shared" si="42"/>
        <v/>
      </c>
      <c r="S63" s="454" t="str">
        <f t="shared" si="33"/>
        <v/>
      </c>
      <c r="T63" s="454" t="str">
        <f t="shared" si="34"/>
        <v/>
      </c>
      <c r="U63" s="453" t="str">
        <f t="shared" si="43"/>
        <v/>
      </c>
      <c r="V63" s="452" t="str">
        <f t="shared" si="44"/>
        <v/>
      </c>
      <c r="Y63" s="451" t="str">
        <f t="shared" si="45"/>
        <v/>
      </c>
      <c r="Z63" s="425">
        <f>SUM($D$6:D63)</f>
        <v>0</v>
      </c>
      <c r="AA63" s="425">
        <f>SUM($H$6:H63)</f>
        <v>0</v>
      </c>
      <c r="AC63" s="450">
        <f t="shared" si="35"/>
        <v>0</v>
      </c>
      <c r="AD63" s="449" t="str">
        <f t="shared" si="36"/>
        <v/>
      </c>
      <c r="AE63" s="448" t="str">
        <f t="shared" si="37"/>
        <v/>
      </c>
      <c r="AF63" s="246">
        <f t="shared" si="38"/>
        <v>0</v>
      </c>
      <c r="AI63" s="447" t="str">
        <f t="shared" si="39"/>
        <v/>
      </c>
      <c r="AJ63" s="446" t="str">
        <f t="shared" si="40"/>
        <v/>
      </c>
      <c r="AK63" s="445" t="str">
        <f t="shared" si="41"/>
        <v/>
      </c>
    </row>
    <row r="64" spans="2:37" ht="27" customHeight="1">
      <c r="B64" s="463" t="str">
        <f t="shared" si="23"/>
        <v/>
      </c>
      <c r="C64" s="462"/>
      <c r="D64" s="461"/>
      <c r="E64" s="527"/>
      <c r="F64" s="460"/>
      <c r="G64" s="435">
        <f t="shared" si="24"/>
        <v>0</v>
      </c>
      <c r="H64" s="459">
        <f t="shared" si="25"/>
        <v>0</v>
      </c>
      <c r="I64" s="451" t="str">
        <f t="shared" si="26"/>
        <v/>
      </c>
      <c r="J64" s="451">
        <f>SUM($D$6:D64)</f>
        <v>0</v>
      </c>
      <c r="K64" s="458" t="str">
        <f t="shared" si="27"/>
        <v/>
      </c>
      <c r="L64" s="456" t="str">
        <f t="shared" si="28"/>
        <v/>
      </c>
      <c r="M64" s="457" t="str">
        <f t="shared" si="29"/>
        <v/>
      </c>
      <c r="N64" s="456">
        <f>SUM($H$6:H64)</f>
        <v>0</v>
      </c>
      <c r="O64" s="456" t="str">
        <f t="shared" si="30"/>
        <v/>
      </c>
      <c r="P64" s="456" t="str">
        <f t="shared" si="31"/>
        <v/>
      </c>
      <c r="Q64" s="456" t="str">
        <f t="shared" si="32"/>
        <v/>
      </c>
      <c r="R64" s="455" t="str">
        <f t="shared" si="42"/>
        <v/>
      </c>
      <c r="S64" s="454" t="str">
        <f t="shared" si="33"/>
        <v/>
      </c>
      <c r="T64" s="454" t="str">
        <f t="shared" si="34"/>
        <v/>
      </c>
      <c r="U64" s="453" t="str">
        <f t="shared" si="43"/>
        <v/>
      </c>
      <c r="V64" s="452" t="str">
        <f t="shared" si="44"/>
        <v/>
      </c>
      <c r="Y64" s="451" t="str">
        <f t="shared" si="45"/>
        <v/>
      </c>
      <c r="Z64" s="425">
        <f>SUM($D$6:D64)</f>
        <v>0</v>
      </c>
      <c r="AA64" s="425">
        <f>SUM($H$6:H64)</f>
        <v>0</v>
      </c>
      <c r="AC64" s="450">
        <f t="shared" si="35"/>
        <v>0</v>
      </c>
      <c r="AD64" s="449" t="str">
        <f t="shared" si="36"/>
        <v/>
      </c>
      <c r="AE64" s="448" t="str">
        <f t="shared" si="37"/>
        <v/>
      </c>
      <c r="AF64" s="246">
        <f t="shared" si="38"/>
        <v>0</v>
      </c>
      <c r="AI64" s="447" t="str">
        <f t="shared" si="39"/>
        <v/>
      </c>
      <c r="AJ64" s="446" t="str">
        <f t="shared" si="40"/>
        <v/>
      </c>
      <c r="AK64" s="445" t="str">
        <f t="shared" si="41"/>
        <v/>
      </c>
    </row>
    <row r="65" spans="2:39" s="436" customFormat="1">
      <c r="B65" s="45"/>
      <c r="C65" s="439"/>
      <c r="D65" s="439">
        <f>SUM(D6:D64)</f>
        <v>0</v>
      </c>
      <c r="E65" s="440">
        <f>H65</f>
        <v>0</v>
      </c>
      <c r="F65" s="440"/>
      <c r="G65" s="444">
        <f>SUM(G6:G64)</f>
        <v>0</v>
      </c>
      <c r="H65" s="440">
        <f>SUM(H6:H64)</f>
        <v>0</v>
      </c>
      <c r="I65" s="439"/>
      <c r="J65" s="439"/>
      <c r="K65" s="443"/>
      <c r="L65" s="440"/>
      <c r="M65" s="440"/>
      <c r="N65" s="440"/>
      <c r="O65" s="440"/>
      <c r="P65" s="440">
        <f>H65/Y3</f>
        <v>0</v>
      </c>
      <c r="Q65" s="442" t="str">
        <f>IF(H65&gt;0,INT(P65),"")</f>
        <v/>
      </c>
      <c r="R65" s="438"/>
      <c r="S65" s="440"/>
      <c r="T65" s="439"/>
      <c r="U65" s="437"/>
      <c r="V65" s="437"/>
      <c r="W65" s="441"/>
      <c r="X65" s="440"/>
      <c r="Y65" s="439"/>
      <c r="AI65" s="438"/>
      <c r="AJ65" s="437"/>
      <c r="AK65" s="437"/>
      <c r="AM65" s="317" t="s">
        <v>541</v>
      </c>
    </row>
  </sheetData>
  <sheetProtection sheet="1" objects="1" scenarios="1" selectLockedCells="1"/>
  <mergeCells count="2">
    <mergeCell ref="AI1:AK1"/>
    <mergeCell ref="R1:V1"/>
  </mergeCells>
  <phoneticPr fontId="2"/>
  <conditionalFormatting sqref="R6:R64">
    <cfRule type="expression" dxfId="1" priority="2">
      <formula>R6&lt;0</formula>
    </cfRule>
  </conditionalFormatting>
  <conditionalFormatting sqref="AI6:AI64">
    <cfRule type="expression" dxfId="0" priority="1">
      <formula>AI6&lt;0</formula>
    </cfRule>
  </conditionalFormatting>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sheetPr>
    <tabColor rgb="FFFF0000"/>
  </sheetPr>
  <dimension ref="A1:CL550"/>
  <sheetViews>
    <sheetView showGridLines="0" workbookViewId="0"/>
  </sheetViews>
  <sheetFormatPr defaultRowHeight="12"/>
  <cols>
    <col min="1" max="1" width="3.7109375" style="47" customWidth="1"/>
    <col min="2" max="2" width="3.5703125" style="47" customWidth="1"/>
    <col min="3" max="3" width="4.42578125" style="48" customWidth="1"/>
    <col min="4" max="4" width="5.85546875" style="48" customWidth="1"/>
    <col min="5" max="5" width="6.28515625" style="48" customWidth="1"/>
    <col min="6" max="6" width="5" style="48" customWidth="1"/>
    <col min="7" max="7" width="7.28515625" style="48" customWidth="1"/>
    <col min="8" max="8" width="8.140625" style="48" customWidth="1"/>
    <col min="9" max="9" width="8" style="48" customWidth="1"/>
    <col min="10" max="10" width="8.85546875" style="48" customWidth="1"/>
    <col min="11" max="16" width="7.42578125" style="48" customWidth="1"/>
    <col min="17" max="17" width="7.5703125" style="48" customWidth="1"/>
    <col min="18" max="19" width="6.5703125" style="48" customWidth="1"/>
    <col min="20" max="20" width="6.140625" style="48" customWidth="1"/>
    <col min="21" max="21" width="6" style="48" customWidth="1"/>
    <col min="22" max="31" width="5.28515625" style="48" customWidth="1"/>
    <col min="32" max="66" width="4" style="48" customWidth="1"/>
    <col min="67" max="89" width="7" style="48" customWidth="1"/>
    <col min="90" max="16384" width="9.140625" style="48"/>
  </cols>
  <sheetData>
    <row r="1" spans="1:40" ht="22.5" customHeight="1">
      <c r="A1" s="46" t="s">
        <v>68</v>
      </c>
    </row>
    <row r="2" spans="1:40" s="49" customFormat="1">
      <c r="F2" s="50" t="s">
        <v>69</v>
      </c>
    </row>
    <row r="3" spans="1:40" s="49" customFormat="1">
      <c r="B3" s="51" t="s">
        <v>70</v>
      </c>
      <c r="C3" s="634" t="s">
        <v>71</v>
      </c>
      <c r="D3" s="634"/>
      <c r="E3" s="634"/>
      <c r="F3" s="634"/>
      <c r="G3" s="634"/>
      <c r="H3" s="634"/>
      <c r="I3" s="634"/>
      <c r="J3" s="634"/>
      <c r="K3" s="634"/>
      <c r="L3" s="634"/>
      <c r="M3" s="634"/>
      <c r="N3" s="634"/>
      <c r="O3" s="634"/>
    </row>
    <row r="4" spans="1:40" s="49" customFormat="1">
      <c r="B4" s="51" t="s">
        <v>70</v>
      </c>
      <c r="C4" s="634" t="s">
        <v>72</v>
      </c>
      <c r="D4" s="634"/>
      <c r="E4" s="634"/>
      <c r="F4" s="634"/>
      <c r="G4" s="634"/>
      <c r="H4" s="634"/>
      <c r="I4" s="634"/>
      <c r="J4" s="634"/>
      <c r="K4" s="634"/>
      <c r="L4" s="634"/>
      <c r="Q4" s="52" t="s">
        <v>52</v>
      </c>
      <c r="R4" s="53" t="s">
        <v>73</v>
      </c>
      <c r="S4" s="54"/>
      <c r="T4" s="54"/>
      <c r="U4" s="54"/>
      <c r="V4" s="54"/>
      <c r="W4" s="54"/>
      <c r="X4" s="54"/>
      <c r="Y4" s="54"/>
      <c r="Z4" s="54"/>
      <c r="AA4" s="54"/>
      <c r="AB4" s="54"/>
      <c r="AC4" s="54"/>
      <c r="AD4" s="54"/>
      <c r="AE4" s="54"/>
      <c r="AF4" s="54"/>
      <c r="AG4" s="54"/>
      <c r="AH4" s="54"/>
      <c r="AI4" s="54"/>
      <c r="AJ4" s="54"/>
      <c r="AK4" s="54"/>
      <c r="AL4" s="54"/>
      <c r="AM4" s="54"/>
      <c r="AN4" s="54"/>
    </row>
    <row r="5" spans="1:40" s="49" customFormat="1">
      <c r="B5" s="51" t="s">
        <v>70</v>
      </c>
      <c r="C5" s="634" t="s">
        <v>74</v>
      </c>
      <c r="D5" s="634"/>
      <c r="E5" s="634"/>
      <c r="F5" s="634"/>
      <c r="G5" s="634"/>
      <c r="H5" s="634"/>
      <c r="I5" s="55"/>
      <c r="J5" s="55"/>
      <c r="K5" s="55"/>
      <c r="L5" s="55"/>
      <c r="Q5" s="54"/>
      <c r="R5" s="56" t="s">
        <v>75</v>
      </c>
      <c r="S5" s="54"/>
      <c r="T5" s="54"/>
      <c r="U5" s="54"/>
      <c r="V5" s="54"/>
      <c r="W5" s="54"/>
      <c r="X5" s="54"/>
      <c r="Y5" s="54"/>
      <c r="Z5" s="54"/>
      <c r="AA5" s="54"/>
      <c r="AB5" s="54"/>
      <c r="AC5" s="54"/>
      <c r="AD5" s="54"/>
      <c r="AE5" s="54"/>
      <c r="AF5" s="54"/>
      <c r="AG5" s="54"/>
      <c r="AH5" s="54"/>
      <c r="AI5" s="54"/>
      <c r="AJ5" s="54"/>
      <c r="AK5" s="54"/>
      <c r="AL5" s="54"/>
      <c r="AM5" s="54"/>
      <c r="AN5" s="54"/>
    </row>
    <row r="6" spans="1:40" s="49" customFormat="1">
      <c r="C6" s="49" t="s">
        <v>52</v>
      </c>
      <c r="D6" s="634" t="s">
        <v>76</v>
      </c>
      <c r="E6" s="634"/>
      <c r="F6" s="634"/>
      <c r="G6" s="634"/>
      <c r="H6" s="634"/>
      <c r="I6" s="634"/>
      <c r="J6" s="634"/>
      <c r="K6" s="634"/>
      <c r="L6" s="634"/>
      <c r="M6" s="634"/>
      <c r="N6" s="634"/>
      <c r="O6" s="634"/>
      <c r="Q6" s="54"/>
      <c r="R6" s="54"/>
      <c r="S6" s="559" t="s">
        <v>77</v>
      </c>
      <c r="T6" s="559"/>
      <c r="U6" s="559"/>
      <c r="V6" s="559"/>
      <c r="W6" s="559"/>
      <c r="X6" s="559"/>
      <c r="Y6" s="559"/>
      <c r="Z6" s="559"/>
      <c r="AA6" s="559"/>
      <c r="AB6" s="559"/>
      <c r="AC6" s="559"/>
      <c r="AD6" s="559"/>
      <c r="AE6" s="559"/>
      <c r="AF6" s="559"/>
      <c r="AG6" s="559"/>
      <c r="AH6" s="559"/>
      <c r="AI6" s="559"/>
      <c r="AJ6" s="559"/>
      <c r="AK6" s="559"/>
      <c r="AL6" s="559"/>
      <c r="AM6" s="559"/>
      <c r="AN6" s="559"/>
    </row>
    <row r="7" spans="1:40" s="49" customFormat="1">
      <c r="D7" s="635" t="s">
        <v>78</v>
      </c>
      <c r="E7" s="635"/>
      <c r="F7" s="635"/>
      <c r="G7" s="635"/>
      <c r="H7" s="635"/>
      <c r="I7" s="635"/>
      <c r="J7" s="635"/>
      <c r="K7" s="635"/>
      <c r="L7" s="635"/>
      <c r="Q7" s="54"/>
      <c r="R7" s="54"/>
      <c r="S7" s="559"/>
      <c r="T7" s="559"/>
      <c r="U7" s="559"/>
      <c r="V7" s="559"/>
      <c r="W7" s="559"/>
      <c r="X7" s="559"/>
      <c r="Y7" s="559"/>
      <c r="Z7" s="559"/>
      <c r="AA7" s="559"/>
      <c r="AB7" s="559"/>
      <c r="AC7" s="559"/>
      <c r="AD7" s="559"/>
      <c r="AE7" s="559"/>
      <c r="AF7" s="559"/>
      <c r="AG7" s="559"/>
      <c r="AH7" s="559"/>
      <c r="AI7" s="559"/>
      <c r="AJ7" s="559"/>
      <c r="AK7" s="559"/>
      <c r="AL7" s="559"/>
      <c r="AM7" s="559"/>
      <c r="AN7" s="559"/>
    </row>
    <row r="8" spans="1:40" s="49" customFormat="1">
      <c r="C8" s="49" t="s">
        <v>52</v>
      </c>
      <c r="D8" s="559" t="s">
        <v>79</v>
      </c>
      <c r="E8" s="559"/>
      <c r="F8" s="559"/>
      <c r="G8" s="559"/>
      <c r="H8" s="559"/>
      <c r="I8" s="559"/>
      <c r="J8" s="559"/>
      <c r="K8" s="559"/>
      <c r="L8" s="559"/>
      <c r="M8" s="559"/>
      <c r="N8" s="559"/>
      <c r="O8" s="559"/>
      <c r="Q8" s="54"/>
      <c r="R8" s="56">
        <v>2</v>
      </c>
      <c r="S8" s="559" t="s">
        <v>80</v>
      </c>
      <c r="T8" s="559"/>
      <c r="U8" s="559"/>
      <c r="V8" s="559"/>
      <c r="W8" s="559"/>
      <c r="X8" s="559"/>
      <c r="Y8" s="559"/>
      <c r="Z8" s="559"/>
      <c r="AA8" s="559"/>
      <c r="AB8" s="559"/>
      <c r="AC8" s="559"/>
      <c r="AD8" s="559"/>
      <c r="AE8" s="559"/>
      <c r="AF8" s="559"/>
      <c r="AG8" s="559"/>
      <c r="AH8" s="559"/>
      <c r="AI8" s="559"/>
      <c r="AJ8" s="559"/>
      <c r="AK8" s="559"/>
      <c r="AL8" s="559"/>
      <c r="AM8" s="559"/>
      <c r="AN8" s="559"/>
    </row>
    <row r="9" spans="1:40" s="49" customFormat="1">
      <c r="D9" s="559"/>
      <c r="E9" s="559"/>
      <c r="F9" s="559"/>
      <c r="G9" s="559"/>
      <c r="H9" s="559"/>
      <c r="I9" s="559"/>
      <c r="J9" s="559"/>
      <c r="K9" s="559"/>
      <c r="L9" s="559"/>
      <c r="M9" s="559"/>
      <c r="N9" s="559"/>
      <c r="O9" s="559"/>
      <c r="Q9" s="54"/>
      <c r="R9" s="56"/>
      <c r="S9" s="559"/>
      <c r="T9" s="559"/>
      <c r="U9" s="559"/>
      <c r="V9" s="559"/>
      <c r="W9" s="559"/>
      <c r="X9" s="559"/>
      <c r="Y9" s="559"/>
      <c r="Z9" s="559"/>
      <c r="AA9" s="559"/>
      <c r="AB9" s="559"/>
      <c r="AC9" s="559"/>
      <c r="AD9" s="559"/>
      <c r="AE9" s="559"/>
      <c r="AF9" s="559"/>
      <c r="AG9" s="559"/>
      <c r="AH9" s="559"/>
      <c r="AI9" s="559"/>
      <c r="AJ9" s="559"/>
      <c r="AK9" s="559"/>
      <c r="AL9" s="559"/>
      <c r="AM9" s="559"/>
      <c r="AN9" s="559"/>
    </row>
    <row r="10" spans="1:40" s="49" customFormat="1">
      <c r="D10" s="636" t="s">
        <v>81</v>
      </c>
      <c r="E10" s="636"/>
      <c r="F10" s="636"/>
      <c r="G10" s="636"/>
      <c r="H10" s="636"/>
      <c r="I10" s="636"/>
      <c r="J10" s="636"/>
      <c r="K10" s="636"/>
      <c r="L10" s="636"/>
      <c r="Q10" s="54"/>
      <c r="R10" s="54"/>
      <c r="S10" s="57"/>
      <c r="T10" s="57"/>
      <c r="U10" s="57"/>
      <c r="V10" s="57"/>
      <c r="W10" s="57"/>
      <c r="X10" s="57"/>
      <c r="Y10" s="57"/>
      <c r="Z10" s="57"/>
      <c r="AA10" s="57"/>
      <c r="AB10" s="57"/>
      <c r="AC10" s="57"/>
      <c r="AD10" s="57"/>
      <c r="AE10" s="57"/>
      <c r="AF10" s="57"/>
      <c r="AG10" s="57"/>
      <c r="AH10" s="57"/>
      <c r="AI10" s="57"/>
      <c r="AJ10" s="57"/>
      <c r="AK10" s="57"/>
      <c r="AL10" s="57"/>
      <c r="AM10" s="57"/>
      <c r="AN10" s="57"/>
    </row>
    <row r="11" spans="1:40" s="49" customFormat="1">
      <c r="C11" s="49" t="s">
        <v>52</v>
      </c>
      <c r="D11" s="559" t="s">
        <v>82</v>
      </c>
      <c r="E11" s="559"/>
      <c r="F11" s="559"/>
      <c r="G11" s="559"/>
      <c r="H11" s="559"/>
      <c r="I11" s="559"/>
      <c r="J11" s="559"/>
      <c r="K11" s="559"/>
      <c r="L11" s="559"/>
      <c r="M11" s="559"/>
      <c r="N11" s="559"/>
      <c r="O11" s="559"/>
      <c r="Q11" s="52" t="s">
        <v>52</v>
      </c>
      <c r="R11" s="54" t="s">
        <v>83</v>
      </c>
    </row>
    <row r="12" spans="1:40" s="49" customFormat="1">
      <c r="D12" s="559"/>
      <c r="E12" s="559"/>
      <c r="F12" s="559"/>
      <c r="G12" s="559"/>
      <c r="H12" s="559"/>
      <c r="I12" s="559"/>
      <c r="J12" s="559"/>
      <c r="K12" s="559"/>
      <c r="L12" s="559"/>
      <c r="M12" s="559"/>
      <c r="N12" s="559"/>
      <c r="O12" s="559"/>
      <c r="Q12" s="52"/>
      <c r="R12" s="54"/>
      <c r="S12" s="54" t="s">
        <v>84</v>
      </c>
    </row>
    <row r="13" spans="1:40" s="49" customFormat="1">
      <c r="D13" s="559"/>
      <c r="E13" s="559"/>
      <c r="F13" s="559"/>
      <c r="G13" s="559"/>
      <c r="H13" s="559"/>
      <c r="I13" s="559"/>
      <c r="J13" s="559"/>
      <c r="K13" s="559"/>
      <c r="L13" s="559"/>
      <c r="M13" s="559"/>
      <c r="N13" s="559"/>
      <c r="O13" s="559"/>
      <c r="Q13" s="52"/>
      <c r="R13" s="54"/>
    </row>
    <row r="14" spans="1:40" s="49" customFormat="1">
      <c r="D14" s="634" t="s">
        <v>85</v>
      </c>
      <c r="E14" s="634"/>
      <c r="F14" s="634"/>
      <c r="G14" s="634"/>
      <c r="H14" s="634"/>
      <c r="I14" s="634"/>
      <c r="J14" s="634"/>
      <c r="K14" s="634"/>
      <c r="L14" s="634"/>
      <c r="M14" s="634"/>
      <c r="N14" s="634"/>
      <c r="O14" s="634"/>
    </row>
    <row r="15" spans="1:40" s="49" customFormat="1">
      <c r="C15" s="49" t="s">
        <v>52</v>
      </c>
      <c r="D15" s="559" t="s">
        <v>86</v>
      </c>
      <c r="E15" s="559"/>
      <c r="F15" s="559"/>
      <c r="G15" s="559"/>
      <c r="H15" s="559"/>
      <c r="I15" s="559"/>
      <c r="J15" s="559"/>
      <c r="K15" s="559"/>
      <c r="L15" s="559"/>
      <c r="M15" s="559"/>
      <c r="N15" s="559"/>
      <c r="O15" s="559"/>
    </row>
    <row r="16" spans="1:40" s="49" customFormat="1">
      <c r="D16" s="559"/>
      <c r="E16" s="559"/>
      <c r="F16" s="559"/>
      <c r="G16" s="559"/>
      <c r="H16" s="559"/>
      <c r="I16" s="559"/>
      <c r="J16" s="559"/>
      <c r="K16" s="559"/>
      <c r="L16" s="559"/>
      <c r="M16" s="559"/>
      <c r="N16" s="559"/>
      <c r="O16" s="559"/>
    </row>
    <row r="17" spans="1:16" s="49" customFormat="1">
      <c r="D17" s="559"/>
      <c r="E17" s="559"/>
      <c r="F17" s="559"/>
      <c r="G17" s="559"/>
      <c r="H17" s="559"/>
      <c r="I17" s="559"/>
      <c r="J17" s="559"/>
      <c r="K17" s="559"/>
      <c r="L17" s="559"/>
      <c r="M17" s="559"/>
      <c r="N17" s="559"/>
      <c r="O17" s="559"/>
    </row>
    <row r="18" spans="1:16" s="49" customFormat="1">
      <c r="D18" s="58"/>
      <c r="E18" s="58"/>
      <c r="F18" s="58"/>
      <c r="G18" s="58"/>
      <c r="H18" s="58"/>
      <c r="I18" s="58"/>
      <c r="J18" s="58"/>
      <c r="K18" s="58"/>
      <c r="L18" s="58"/>
      <c r="M18" s="58"/>
      <c r="N18" s="58"/>
      <c r="O18" s="58"/>
    </row>
    <row r="19" spans="1:16" s="49" customFormat="1">
      <c r="C19" s="49" t="s">
        <v>52</v>
      </c>
      <c r="D19" s="559" t="s">
        <v>87</v>
      </c>
      <c r="E19" s="559"/>
      <c r="F19" s="559"/>
      <c r="G19" s="559"/>
      <c r="H19" s="559"/>
      <c r="I19" s="559"/>
      <c r="J19" s="559"/>
      <c r="K19" s="559"/>
      <c r="L19" s="559"/>
      <c r="M19" s="559"/>
      <c r="N19" s="559"/>
      <c r="O19" s="559"/>
    </row>
    <row r="20" spans="1:16" s="49" customFormat="1">
      <c r="D20" s="559"/>
      <c r="E20" s="559"/>
      <c r="F20" s="559"/>
      <c r="G20" s="559"/>
      <c r="H20" s="559"/>
      <c r="I20" s="559"/>
      <c r="J20" s="559"/>
      <c r="K20" s="559"/>
      <c r="L20" s="559"/>
      <c r="M20" s="559"/>
      <c r="N20" s="559"/>
      <c r="O20" s="559"/>
    </row>
    <row r="21" spans="1:16" s="49" customFormat="1">
      <c r="D21" s="559"/>
      <c r="E21" s="559"/>
      <c r="F21" s="559"/>
      <c r="G21" s="559"/>
      <c r="H21" s="559"/>
      <c r="I21" s="559"/>
      <c r="J21" s="559"/>
      <c r="K21" s="559"/>
      <c r="L21" s="559"/>
      <c r="M21" s="559"/>
      <c r="N21" s="559"/>
      <c r="O21" s="559"/>
    </row>
    <row r="22" spans="1:16" s="49" customFormat="1">
      <c r="D22" s="634" t="s">
        <v>88</v>
      </c>
      <c r="E22" s="634"/>
      <c r="F22" s="634"/>
      <c r="G22" s="634"/>
      <c r="H22" s="634"/>
      <c r="I22" s="634"/>
      <c r="J22" s="634"/>
      <c r="K22" s="634"/>
      <c r="L22" s="634"/>
      <c r="M22" s="634"/>
      <c r="N22" s="634"/>
      <c r="O22" s="634"/>
    </row>
    <row r="23" spans="1:16" s="49" customFormat="1" hidden="1">
      <c r="C23" s="49" t="s">
        <v>52</v>
      </c>
      <c r="D23" s="634" t="s">
        <v>89</v>
      </c>
      <c r="E23" s="634"/>
      <c r="F23" s="634"/>
      <c r="G23" s="634"/>
      <c r="H23" s="634"/>
      <c r="I23" s="634"/>
      <c r="J23" s="634"/>
      <c r="K23" s="634"/>
      <c r="L23" s="634"/>
      <c r="M23" s="634"/>
      <c r="N23" s="634"/>
      <c r="O23" s="634"/>
    </row>
    <row r="24" spans="1:16" s="49" customFormat="1"/>
    <row r="25" spans="1:16" s="49" customFormat="1">
      <c r="C25" s="49" t="s">
        <v>9</v>
      </c>
      <c r="D25" s="636" t="s">
        <v>90</v>
      </c>
      <c r="E25" s="636"/>
      <c r="F25" s="636"/>
      <c r="G25" s="636"/>
      <c r="H25" s="636"/>
      <c r="I25" s="636"/>
      <c r="J25" s="636"/>
      <c r="K25" s="636"/>
      <c r="L25" s="636"/>
    </row>
    <row r="26" spans="1:16" s="49" customFormat="1">
      <c r="C26" s="49" t="s">
        <v>9</v>
      </c>
      <c r="D26" s="636" t="s">
        <v>91</v>
      </c>
      <c r="E26" s="636"/>
      <c r="F26" s="636"/>
      <c r="G26" s="636"/>
      <c r="H26" s="636"/>
      <c r="I26" s="636"/>
      <c r="J26" s="636"/>
      <c r="K26" s="636"/>
      <c r="L26" s="636"/>
    </row>
    <row r="27" spans="1:16" s="59" customFormat="1">
      <c r="C27" s="49"/>
    </row>
    <row r="28" spans="1:16" s="59" customFormat="1">
      <c r="C28" s="49"/>
    </row>
    <row r="29" spans="1:16" s="59" customFormat="1">
      <c r="C29" s="49"/>
    </row>
    <row r="30" spans="1:16" s="59" customFormat="1">
      <c r="C30" s="49"/>
    </row>
    <row r="31" spans="1:16" s="59" customFormat="1">
      <c r="A31" s="60">
        <f>ROW()</f>
        <v>31</v>
      </c>
      <c r="B31" s="61" t="s">
        <v>92</v>
      </c>
      <c r="C31" s="49"/>
    </row>
    <row r="32" spans="1:16" s="59" customFormat="1">
      <c r="C32" s="52" t="s">
        <v>75</v>
      </c>
      <c r="D32" s="591" t="s">
        <v>93</v>
      </c>
      <c r="E32" s="591"/>
      <c r="F32" s="591"/>
      <c r="G32" s="591"/>
      <c r="H32" s="591"/>
      <c r="I32" s="591"/>
      <c r="J32" s="591"/>
      <c r="K32" s="591"/>
      <c r="L32" s="591"/>
      <c r="M32" s="591"/>
      <c r="N32" s="591"/>
      <c r="O32" s="591"/>
      <c r="P32" s="591"/>
    </row>
    <row r="33" spans="1:16" s="59" customFormat="1">
      <c r="C33" s="52"/>
      <c r="D33" s="591"/>
      <c r="E33" s="591"/>
      <c r="F33" s="591"/>
      <c r="G33" s="591"/>
      <c r="H33" s="591"/>
      <c r="I33" s="591"/>
      <c r="J33" s="591"/>
      <c r="K33" s="591"/>
      <c r="L33" s="591"/>
      <c r="M33" s="591"/>
      <c r="N33" s="591"/>
      <c r="O33" s="591"/>
      <c r="P33" s="591"/>
    </row>
    <row r="34" spans="1:16" s="62" customFormat="1">
      <c r="C34" s="54"/>
      <c r="E34" s="62" t="s">
        <v>94</v>
      </c>
      <c r="F34" s="62" t="s">
        <v>95</v>
      </c>
    </row>
    <row r="35" spans="1:16" s="59" customFormat="1">
      <c r="B35" s="62" t="s">
        <v>96</v>
      </c>
      <c r="C35" s="49"/>
    </row>
    <row r="36" spans="1:16" s="59" customFormat="1">
      <c r="B36" s="62"/>
      <c r="C36" s="52" t="s">
        <v>97</v>
      </c>
      <c r="D36" s="63" t="s">
        <v>98</v>
      </c>
    </row>
    <row r="37" spans="1:16" s="62" customFormat="1">
      <c r="C37" s="54"/>
      <c r="E37" s="62" t="s">
        <v>94</v>
      </c>
      <c r="F37" s="62" t="s">
        <v>95</v>
      </c>
    </row>
    <row r="38" spans="1:16" s="62" customFormat="1">
      <c r="B38" s="61" t="s">
        <v>99</v>
      </c>
      <c r="C38" s="54"/>
    </row>
    <row r="39" spans="1:16" s="62" customFormat="1">
      <c r="C39" s="52" t="s">
        <v>100</v>
      </c>
      <c r="D39" s="591" t="s">
        <v>93</v>
      </c>
      <c r="E39" s="591"/>
      <c r="F39" s="591"/>
      <c r="G39" s="591"/>
      <c r="H39" s="591"/>
      <c r="I39" s="591"/>
      <c r="J39" s="591"/>
      <c r="K39" s="591"/>
      <c r="L39" s="591"/>
      <c r="M39" s="591"/>
      <c r="N39" s="591"/>
      <c r="O39" s="591"/>
      <c r="P39" s="591"/>
    </row>
    <row r="40" spans="1:16" s="62" customFormat="1">
      <c r="C40" s="52"/>
      <c r="D40" s="591"/>
      <c r="E40" s="591"/>
      <c r="F40" s="591"/>
      <c r="G40" s="591"/>
      <c r="H40" s="591"/>
      <c r="I40" s="591"/>
      <c r="J40" s="591"/>
      <c r="K40" s="591"/>
      <c r="L40" s="591"/>
      <c r="M40" s="591"/>
      <c r="N40" s="591"/>
      <c r="O40" s="591"/>
      <c r="P40" s="591"/>
    </row>
    <row r="41" spans="1:16" s="62" customFormat="1">
      <c r="C41" s="52"/>
      <c r="D41" s="257"/>
      <c r="E41" s="257"/>
      <c r="F41" s="257"/>
      <c r="G41" s="257"/>
      <c r="H41" s="257"/>
      <c r="I41" s="257"/>
      <c r="J41" s="257"/>
      <c r="K41" s="257"/>
      <c r="L41" s="257"/>
      <c r="M41" s="257"/>
      <c r="N41" s="257"/>
      <c r="O41" s="257"/>
      <c r="P41" s="257"/>
    </row>
    <row r="42" spans="1:16" s="62" customFormat="1">
      <c r="C42" s="52"/>
      <c r="D42" s="257"/>
      <c r="E42" s="257"/>
      <c r="F42" s="257"/>
      <c r="G42" s="257"/>
      <c r="H42" s="257"/>
      <c r="I42" s="257"/>
      <c r="J42" s="257"/>
      <c r="K42" s="257"/>
      <c r="L42" s="257"/>
      <c r="M42" s="257"/>
      <c r="N42" s="257"/>
      <c r="O42" s="257"/>
      <c r="P42" s="257"/>
    </row>
    <row r="43" spans="1:16" s="62" customFormat="1">
      <c r="C43" s="52"/>
      <c r="D43" s="257"/>
      <c r="E43" s="257"/>
      <c r="F43" s="257"/>
      <c r="G43" s="257"/>
      <c r="H43" s="257"/>
      <c r="I43" s="257"/>
      <c r="J43" s="257"/>
      <c r="K43" s="257"/>
      <c r="L43" s="257"/>
      <c r="M43" s="257"/>
      <c r="N43" s="257"/>
      <c r="O43" s="257"/>
      <c r="P43" s="257"/>
    </row>
    <row r="44" spans="1:16" s="62" customFormat="1">
      <c r="C44" s="54"/>
    </row>
    <row r="45" spans="1:16" s="62" customFormat="1">
      <c r="C45" s="54"/>
    </row>
    <row r="46" spans="1:16" ht="12" customHeight="1">
      <c r="A46" s="65"/>
      <c r="B46" s="65"/>
      <c r="C46" s="625" t="s">
        <v>485</v>
      </c>
      <c r="D46" s="626"/>
      <c r="E46" s="626"/>
      <c r="F46" s="626"/>
      <c r="G46" s="627"/>
      <c r="H46" s="65"/>
      <c r="I46" s="65"/>
      <c r="J46" s="65"/>
      <c r="K46" s="65"/>
      <c r="L46" s="65"/>
      <c r="M46" s="65" t="s">
        <v>345</v>
      </c>
      <c r="N46" s="65"/>
      <c r="O46" s="65"/>
    </row>
    <row r="47" spans="1:16" ht="12" customHeight="1">
      <c r="A47" s="65"/>
      <c r="B47" s="65"/>
      <c r="C47" s="628"/>
      <c r="D47" s="629"/>
      <c r="E47" s="629"/>
      <c r="F47" s="629"/>
      <c r="G47" s="630"/>
      <c r="H47" s="65"/>
      <c r="I47" s="65"/>
      <c r="J47" s="65"/>
      <c r="K47" s="65"/>
      <c r="L47" s="65"/>
      <c r="M47" s="579" t="s">
        <v>346</v>
      </c>
      <c r="N47" s="579"/>
      <c r="O47" s="65"/>
    </row>
    <row r="48" spans="1:16" ht="12" customHeight="1">
      <c r="A48" s="65"/>
      <c r="B48" s="65"/>
      <c r="C48" s="631"/>
      <c r="D48" s="632"/>
      <c r="E48" s="632"/>
      <c r="F48" s="632"/>
      <c r="G48" s="633"/>
      <c r="H48" s="65"/>
      <c r="I48" s="65"/>
      <c r="J48" s="65"/>
      <c r="K48" s="65"/>
      <c r="L48" s="65"/>
      <c r="M48" s="65" t="s">
        <v>347</v>
      </c>
      <c r="N48" s="65"/>
      <c r="O48" s="65"/>
    </row>
    <row r="49" spans="1:16">
      <c r="A49" s="65"/>
      <c r="B49" s="65"/>
      <c r="C49" s="65"/>
      <c r="D49" s="65"/>
      <c r="E49" s="65"/>
      <c r="F49" s="65"/>
      <c r="G49" s="65"/>
      <c r="H49" s="65"/>
      <c r="I49" s="65"/>
      <c r="J49" s="65"/>
      <c r="K49" s="65"/>
      <c r="L49" s="65"/>
      <c r="M49" s="65"/>
      <c r="N49" s="65"/>
      <c r="O49" s="65"/>
    </row>
    <row r="50" spans="1:16">
      <c r="A50" s="65" t="s">
        <v>348</v>
      </c>
      <c r="B50" s="65"/>
      <c r="C50" s="65"/>
      <c r="D50" s="65"/>
      <c r="E50" s="65"/>
      <c r="F50" s="65"/>
      <c r="G50" s="65"/>
      <c r="H50" s="65"/>
      <c r="I50" s="65"/>
      <c r="J50" s="65"/>
      <c r="K50" s="65"/>
      <c r="L50" s="65"/>
      <c r="M50" s="65"/>
      <c r="N50" s="65"/>
      <c r="O50" s="65"/>
    </row>
    <row r="51" spans="1:16">
      <c r="A51" s="65" t="s">
        <v>349</v>
      </c>
      <c r="B51" s="65"/>
      <c r="C51" s="65"/>
      <c r="D51" s="65"/>
      <c r="E51" s="65"/>
      <c r="F51" s="65"/>
      <c r="G51" s="65"/>
      <c r="H51" s="65"/>
      <c r="I51" s="65"/>
      <c r="J51" s="65"/>
      <c r="K51" s="65"/>
      <c r="L51" s="65"/>
      <c r="M51" s="65"/>
      <c r="N51" s="65"/>
      <c r="O51" s="65"/>
    </row>
    <row r="52" spans="1:16">
      <c r="A52" s="65" t="s">
        <v>350</v>
      </c>
      <c r="B52" s="65"/>
      <c r="C52" s="65"/>
      <c r="D52" s="65"/>
      <c r="E52" s="65"/>
      <c r="F52" s="65"/>
      <c r="G52" s="65"/>
      <c r="H52" s="65"/>
      <c r="I52" s="65"/>
      <c r="J52" s="65"/>
      <c r="K52" s="65"/>
      <c r="L52" s="65"/>
      <c r="M52" s="65"/>
      <c r="N52" s="65"/>
      <c r="O52" s="65"/>
    </row>
    <row r="53" spans="1:16">
      <c r="A53" s="65"/>
      <c r="B53" s="65"/>
      <c r="C53" s="65"/>
      <c r="D53" s="65"/>
      <c r="E53" s="65"/>
      <c r="F53" s="65"/>
      <c r="G53" s="65"/>
      <c r="H53" s="65"/>
      <c r="I53" s="65"/>
      <c r="J53" s="65"/>
      <c r="K53" s="65"/>
      <c r="L53" s="65"/>
      <c r="M53" s="65"/>
      <c r="N53" s="65"/>
      <c r="O53" s="65"/>
    </row>
    <row r="54" spans="1:16">
      <c r="A54" s="65"/>
      <c r="B54" s="65"/>
      <c r="C54" s="65"/>
      <c r="D54" s="65"/>
      <c r="E54" s="65"/>
      <c r="F54" s="65"/>
      <c r="G54" s="65"/>
      <c r="H54" s="65"/>
      <c r="I54" s="65"/>
      <c r="J54" s="65"/>
      <c r="K54" s="65"/>
      <c r="L54" s="65"/>
      <c r="M54" s="65" t="s">
        <v>351</v>
      </c>
      <c r="N54" s="65"/>
      <c r="O54" s="65"/>
    </row>
    <row r="55" spans="1:16">
      <c r="A55" s="65"/>
      <c r="B55" s="65"/>
      <c r="C55" s="65"/>
      <c r="D55" s="65"/>
      <c r="E55" s="65"/>
      <c r="F55" s="65"/>
      <c r="G55" s="65"/>
      <c r="H55" s="65"/>
      <c r="I55" s="65"/>
      <c r="J55" s="65"/>
      <c r="K55" s="65"/>
      <c r="L55" s="65"/>
      <c r="M55" s="65"/>
      <c r="N55" s="65"/>
      <c r="O55" s="65"/>
    </row>
    <row r="56" spans="1:16">
      <c r="A56" s="65"/>
      <c r="B56" s="65"/>
      <c r="C56" s="65"/>
      <c r="D56" s="65"/>
      <c r="E56" s="65"/>
      <c r="F56" s="65"/>
      <c r="G56" s="65"/>
      <c r="H56" s="65"/>
      <c r="I56" s="65"/>
      <c r="J56" s="65"/>
      <c r="K56" s="65"/>
      <c r="L56" s="65"/>
      <c r="M56" s="65"/>
      <c r="N56" s="65"/>
      <c r="O56" s="65"/>
    </row>
    <row r="57" spans="1:16" ht="14.25">
      <c r="A57" s="65"/>
      <c r="B57" s="65"/>
      <c r="C57" s="65"/>
      <c r="D57" s="182" t="s">
        <v>352</v>
      </c>
      <c r="E57" s="65"/>
      <c r="F57" s="65"/>
      <c r="G57" s="65"/>
      <c r="H57" s="65"/>
      <c r="I57" s="65"/>
      <c r="J57" s="65"/>
      <c r="K57" s="65"/>
      <c r="L57" s="65"/>
      <c r="M57" s="65"/>
      <c r="N57" s="65"/>
      <c r="O57" s="65"/>
    </row>
    <row r="58" spans="1:16">
      <c r="A58" s="65"/>
      <c r="B58" s="65"/>
      <c r="C58" s="65"/>
      <c r="D58" s="65"/>
      <c r="E58" s="65"/>
      <c r="F58" s="65"/>
      <c r="G58" s="65"/>
      <c r="H58" s="65"/>
      <c r="I58" s="65"/>
      <c r="J58" s="65"/>
      <c r="K58" s="65"/>
      <c r="L58" s="65"/>
      <c r="M58" s="65"/>
      <c r="N58" s="65"/>
      <c r="O58" s="65"/>
    </row>
    <row r="59" spans="1:16">
      <c r="A59" s="48"/>
    </row>
    <row r="60" spans="1:16">
      <c r="A60" s="580" t="s">
        <v>353</v>
      </c>
      <c r="B60" s="580"/>
      <c r="C60" s="580"/>
      <c r="D60" s="580"/>
      <c r="E60" s="580"/>
      <c r="F60" s="580"/>
      <c r="G60" s="580"/>
      <c r="H60" s="580"/>
      <c r="I60" s="580"/>
      <c r="J60" s="580"/>
      <c r="K60" s="580"/>
      <c r="L60" s="580"/>
      <c r="M60" s="580"/>
      <c r="N60" s="580"/>
      <c r="O60" s="580"/>
      <c r="P60" s="580"/>
    </row>
    <row r="61" spans="1:16">
      <c r="A61" s="580"/>
      <c r="B61" s="580"/>
      <c r="C61" s="580"/>
      <c r="D61" s="580"/>
      <c r="E61" s="580"/>
      <c r="F61" s="580"/>
      <c r="G61" s="580"/>
      <c r="H61" s="580"/>
      <c r="I61" s="580"/>
      <c r="J61" s="580"/>
      <c r="K61" s="580"/>
      <c r="L61" s="580"/>
      <c r="M61" s="580"/>
      <c r="N61" s="580"/>
      <c r="O61" s="580"/>
      <c r="P61" s="580"/>
    </row>
    <row r="62" spans="1:16">
      <c r="A62" s="580"/>
      <c r="B62" s="580"/>
      <c r="C62" s="580"/>
      <c r="D62" s="580"/>
      <c r="E62" s="580"/>
      <c r="F62" s="580"/>
      <c r="G62" s="580"/>
      <c r="H62" s="580"/>
      <c r="I62" s="580"/>
      <c r="J62" s="580"/>
      <c r="K62" s="580"/>
      <c r="L62" s="580"/>
      <c r="M62" s="580"/>
      <c r="N62" s="580"/>
      <c r="O62" s="580"/>
      <c r="P62" s="580"/>
    </row>
    <row r="63" spans="1:16">
      <c r="A63" s="580"/>
      <c r="B63" s="580"/>
      <c r="C63" s="580"/>
      <c r="D63" s="580"/>
      <c r="E63" s="580"/>
      <c r="F63" s="580"/>
      <c r="G63" s="580"/>
      <c r="H63" s="580"/>
      <c r="I63" s="580"/>
      <c r="J63" s="580"/>
      <c r="K63" s="580"/>
      <c r="L63" s="580"/>
      <c r="M63" s="580"/>
      <c r="N63" s="580"/>
      <c r="O63" s="580"/>
      <c r="P63" s="580"/>
    </row>
    <row r="64" spans="1:16">
      <c r="A64" s="580"/>
      <c r="B64" s="580"/>
      <c r="C64" s="580"/>
      <c r="D64" s="580"/>
      <c r="E64" s="580"/>
      <c r="F64" s="580"/>
      <c r="G64" s="580"/>
      <c r="H64" s="580"/>
      <c r="I64" s="580"/>
      <c r="J64" s="580"/>
      <c r="K64" s="580"/>
      <c r="L64" s="580"/>
      <c r="M64" s="580"/>
      <c r="N64" s="580"/>
      <c r="O64" s="580"/>
      <c r="P64" s="580"/>
    </row>
    <row r="65" spans="1:16">
      <c r="A65" s="48" t="s">
        <v>354</v>
      </c>
    </row>
    <row r="66" spans="1:16">
      <c r="A66" s="48"/>
    </row>
    <row r="67" spans="1:16">
      <c r="I67" s="48" t="s">
        <v>355</v>
      </c>
    </row>
    <row r="68" spans="1:16">
      <c r="A68" s="48"/>
    </row>
    <row r="69" spans="1:16">
      <c r="A69" s="48">
        <v>1</v>
      </c>
      <c r="B69" s="48" t="s">
        <v>356</v>
      </c>
    </row>
    <row r="70" spans="1:16">
      <c r="B70" s="48"/>
      <c r="D70" s="48" t="s">
        <v>339</v>
      </c>
    </row>
    <row r="71" spans="1:16" hidden="1">
      <c r="B71" s="158" t="s">
        <v>357</v>
      </c>
      <c r="C71" s="48" t="s">
        <v>358</v>
      </c>
    </row>
    <row r="72" spans="1:16" hidden="1">
      <c r="C72" s="559" t="s">
        <v>359</v>
      </c>
      <c r="D72" s="559"/>
      <c r="E72" s="559"/>
      <c r="F72" s="559"/>
      <c r="G72" s="559"/>
      <c r="H72" s="559"/>
      <c r="I72" s="559"/>
      <c r="J72" s="559"/>
      <c r="K72" s="559"/>
      <c r="L72" s="559"/>
      <c r="M72" s="559"/>
      <c r="N72" s="559"/>
      <c r="O72" s="559"/>
      <c r="P72" s="559"/>
    </row>
    <row r="73" spans="1:16" hidden="1">
      <c r="C73" s="559"/>
      <c r="D73" s="559"/>
      <c r="E73" s="559"/>
      <c r="F73" s="559"/>
      <c r="G73" s="559"/>
      <c r="H73" s="559"/>
      <c r="I73" s="559"/>
      <c r="J73" s="559"/>
      <c r="K73" s="559"/>
      <c r="L73" s="559"/>
      <c r="M73" s="559"/>
      <c r="N73" s="559"/>
      <c r="O73" s="559"/>
      <c r="P73" s="559"/>
    </row>
    <row r="74" spans="1:16" hidden="1">
      <c r="C74" s="559"/>
      <c r="D74" s="559"/>
      <c r="E74" s="559"/>
      <c r="F74" s="559"/>
      <c r="G74" s="559"/>
      <c r="H74" s="559"/>
      <c r="I74" s="559"/>
      <c r="J74" s="559"/>
      <c r="K74" s="559"/>
      <c r="L74" s="559"/>
      <c r="M74" s="559"/>
      <c r="N74" s="559"/>
      <c r="O74" s="559"/>
      <c r="P74" s="559"/>
    </row>
    <row r="75" spans="1:16" hidden="1">
      <c r="C75" s="559"/>
      <c r="D75" s="559"/>
      <c r="E75" s="559"/>
      <c r="F75" s="559"/>
      <c r="G75" s="559"/>
      <c r="H75" s="559"/>
      <c r="I75" s="559"/>
      <c r="J75" s="559"/>
      <c r="K75" s="559"/>
      <c r="L75" s="559"/>
      <c r="M75" s="559"/>
      <c r="N75" s="559"/>
      <c r="O75" s="559"/>
      <c r="P75" s="559"/>
    </row>
    <row r="76" spans="1:16" hidden="1">
      <c r="C76" s="58"/>
      <c r="D76" s="58"/>
      <c r="E76" s="58"/>
      <c r="F76" s="58"/>
      <c r="G76" s="58"/>
      <c r="H76" s="58"/>
      <c r="I76" s="58"/>
      <c r="J76" s="58"/>
      <c r="K76" s="58"/>
      <c r="L76" s="58"/>
      <c r="M76" s="58"/>
      <c r="N76" s="58"/>
      <c r="O76" s="58"/>
      <c r="P76" s="58"/>
    </row>
    <row r="77" spans="1:16" hidden="1">
      <c r="B77" s="158" t="s">
        <v>333</v>
      </c>
      <c r="C77" s="48" t="s">
        <v>360</v>
      </c>
    </row>
    <row r="78" spans="1:16" hidden="1">
      <c r="C78" s="48" t="s">
        <v>361</v>
      </c>
    </row>
    <row r="79" spans="1:16" hidden="1"/>
    <row r="80" spans="1:16" hidden="1">
      <c r="B80" s="158" t="s">
        <v>337</v>
      </c>
      <c r="C80" s="48" t="s">
        <v>362</v>
      </c>
    </row>
    <row r="81" spans="1:16" hidden="1">
      <c r="C81" s="559" t="s">
        <v>363</v>
      </c>
      <c r="D81" s="559"/>
      <c r="E81" s="559"/>
      <c r="F81" s="559"/>
      <c r="G81" s="559"/>
      <c r="H81" s="559"/>
      <c r="I81" s="559"/>
      <c r="J81" s="559"/>
      <c r="K81" s="559"/>
      <c r="L81" s="559"/>
      <c r="M81" s="559"/>
      <c r="N81" s="559"/>
      <c r="O81" s="559"/>
      <c r="P81" s="559"/>
    </row>
    <row r="82" spans="1:16" hidden="1">
      <c r="C82" s="559"/>
      <c r="D82" s="559"/>
      <c r="E82" s="559"/>
      <c r="F82" s="559"/>
      <c r="G82" s="559"/>
      <c r="H82" s="559"/>
      <c r="I82" s="559"/>
      <c r="J82" s="559"/>
      <c r="K82" s="559"/>
      <c r="L82" s="559"/>
      <c r="M82" s="559"/>
      <c r="N82" s="559"/>
      <c r="O82" s="559"/>
      <c r="P82" s="559"/>
    </row>
    <row r="83" spans="1:16" hidden="1">
      <c r="C83" s="58"/>
      <c r="D83" s="58"/>
      <c r="E83" s="58"/>
      <c r="F83" s="58"/>
      <c r="G83" s="58"/>
      <c r="H83" s="58"/>
      <c r="I83" s="58"/>
      <c r="J83" s="58"/>
      <c r="K83" s="58"/>
      <c r="L83" s="58"/>
      <c r="M83" s="58"/>
      <c r="N83" s="58"/>
      <c r="O83" s="58"/>
      <c r="P83" s="58"/>
    </row>
    <row r="84" spans="1:16" hidden="1">
      <c r="B84" s="158" t="s">
        <v>364</v>
      </c>
      <c r="C84" s="48" t="s">
        <v>365</v>
      </c>
    </row>
    <row r="85" spans="1:16" hidden="1">
      <c r="C85" s="559" t="s">
        <v>366</v>
      </c>
      <c r="D85" s="559"/>
      <c r="E85" s="559"/>
      <c r="F85" s="559"/>
      <c r="G85" s="559"/>
      <c r="H85" s="559"/>
      <c r="I85" s="559"/>
      <c r="J85" s="559"/>
      <c r="K85" s="559"/>
      <c r="L85" s="559"/>
      <c r="M85" s="559"/>
      <c r="N85" s="559"/>
      <c r="O85" s="559"/>
      <c r="P85" s="559"/>
    </row>
    <row r="86" spans="1:16" hidden="1">
      <c r="C86" s="559"/>
      <c r="D86" s="559"/>
      <c r="E86" s="559"/>
      <c r="F86" s="559"/>
      <c r="G86" s="559"/>
      <c r="H86" s="559"/>
      <c r="I86" s="559"/>
      <c r="J86" s="559"/>
      <c r="K86" s="559"/>
      <c r="L86" s="559"/>
      <c r="M86" s="559"/>
      <c r="N86" s="559"/>
      <c r="O86" s="559"/>
      <c r="P86" s="559"/>
    </row>
    <row r="87" spans="1:16" hidden="1">
      <c r="C87" s="58"/>
      <c r="D87" s="58"/>
      <c r="E87" s="58"/>
      <c r="F87" s="58"/>
      <c r="G87" s="58"/>
      <c r="H87" s="58"/>
      <c r="I87" s="58"/>
      <c r="J87" s="58"/>
      <c r="K87" s="58"/>
      <c r="L87" s="58"/>
      <c r="M87" s="58"/>
      <c r="N87" s="58"/>
      <c r="O87" s="58"/>
      <c r="P87" s="58"/>
    </row>
    <row r="88" spans="1:16" hidden="1">
      <c r="B88" s="158" t="s">
        <v>367</v>
      </c>
      <c r="C88" s="48" t="s">
        <v>368</v>
      </c>
    </row>
    <row r="89" spans="1:16" hidden="1">
      <c r="C89" s="559" t="s">
        <v>369</v>
      </c>
      <c r="D89" s="559"/>
      <c r="E89" s="559"/>
      <c r="F89" s="559"/>
      <c r="G89" s="559"/>
      <c r="H89" s="559"/>
      <c r="I89" s="559"/>
      <c r="J89" s="559"/>
      <c r="K89" s="559"/>
      <c r="L89" s="559"/>
      <c r="M89" s="559"/>
      <c r="N89" s="559"/>
      <c r="O89" s="559"/>
      <c r="P89" s="559"/>
    </row>
    <row r="90" spans="1:16" hidden="1">
      <c r="C90" s="559"/>
      <c r="D90" s="559"/>
      <c r="E90" s="559"/>
      <c r="F90" s="559"/>
      <c r="G90" s="559"/>
      <c r="H90" s="559"/>
      <c r="I90" s="559"/>
      <c r="J90" s="559"/>
      <c r="K90" s="559"/>
      <c r="L90" s="559"/>
      <c r="M90" s="559"/>
      <c r="N90" s="559"/>
      <c r="O90" s="559"/>
      <c r="P90" s="559"/>
    </row>
    <row r="91" spans="1:16" hidden="1">
      <c r="C91" s="58"/>
      <c r="D91" s="58"/>
      <c r="E91" s="58"/>
      <c r="F91" s="58"/>
      <c r="G91" s="58"/>
      <c r="H91" s="58"/>
      <c r="I91" s="58"/>
      <c r="J91" s="58"/>
      <c r="K91" s="58"/>
      <c r="L91" s="58"/>
      <c r="M91" s="58"/>
      <c r="N91" s="58"/>
      <c r="O91" s="58"/>
      <c r="P91" s="58"/>
    </row>
    <row r="92" spans="1:16" hidden="1">
      <c r="B92" s="158" t="s">
        <v>370</v>
      </c>
      <c r="C92" s="48" t="s">
        <v>371</v>
      </c>
    </row>
    <row r="93" spans="1:16" hidden="1">
      <c r="C93" s="48" t="s">
        <v>372</v>
      </c>
    </row>
    <row r="94" spans="1:16" hidden="1">
      <c r="C94" s="48" t="s">
        <v>373</v>
      </c>
    </row>
    <row r="95" spans="1:16" hidden="1">
      <c r="A95" s="48"/>
      <c r="B95" s="159"/>
      <c r="C95" s="160"/>
      <c r="D95" s="160"/>
      <c r="E95" s="161"/>
      <c r="F95" s="615" t="s">
        <v>374</v>
      </c>
      <c r="G95" s="616"/>
      <c r="H95" s="616"/>
      <c r="I95" s="617"/>
      <c r="J95" s="162"/>
      <c r="K95" s="160"/>
      <c r="L95" s="160"/>
      <c r="M95" s="160"/>
      <c r="N95" s="161"/>
    </row>
    <row r="96" spans="1:16" hidden="1">
      <c r="A96" s="48"/>
      <c r="B96" s="163"/>
      <c r="C96" s="164" t="s">
        <v>375</v>
      </c>
      <c r="D96" s="164"/>
      <c r="E96" s="165"/>
      <c r="F96" s="618"/>
      <c r="G96" s="619"/>
      <c r="H96" s="619"/>
      <c r="I96" s="620"/>
      <c r="J96" s="166"/>
      <c r="K96" s="164" t="s">
        <v>376</v>
      </c>
      <c r="L96" s="164"/>
      <c r="M96" s="162" t="s">
        <v>377</v>
      </c>
      <c r="N96" s="161"/>
    </row>
    <row r="97" spans="1:14" hidden="1">
      <c r="A97" s="48"/>
      <c r="B97" s="167"/>
      <c r="C97" s="168"/>
      <c r="D97" s="168"/>
      <c r="E97" s="169"/>
      <c r="F97" s="621"/>
      <c r="G97" s="622"/>
      <c r="H97" s="622"/>
      <c r="I97" s="623"/>
      <c r="J97" s="170"/>
      <c r="K97" s="168"/>
      <c r="L97" s="168"/>
      <c r="M97" s="170" t="s">
        <v>378</v>
      </c>
      <c r="N97" s="169"/>
    </row>
    <row r="98" spans="1:14" hidden="1">
      <c r="A98" s="48"/>
      <c r="B98" s="163"/>
      <c r="C98" s="164"/>
      <c r="D98" s="164"/>
      <c r="E98" s="165"/>
      <c r="F98" s="171"/>
      <c r="G98" s="172"/>
      <c r="H98" s="172"/>
      <c r="I98" s="172"/>
      <c r="J98" s="171"/>
      <c r="K98" s="172"/>
      <c r="L98" s="172"/>
      <c r="M98" s="171"/>
      <c r="N98" s="173"/>
    </row>
    <row r="99" spans="1:14" hidden="1">
      <c r="A99" s="48"/>
      <c r="B99" s="163"/>
      <c r="C99" s="174"/>
      <c r="D99" s="164"/>
      <c r="E99" s="165"/>
      <c r="F99" s="175" t="s">
        <v>7</v>
      </c>
      <c r="G99" s="563" t="s">
        <v>379</v>
      </c>
      <c r="H99" s="563"/>
      <c r="I99" s="564"/>
      <c r="J99" s="175"/>
      <c r="K99" s="176" t="s">
        <v>380</v>
      </c>
      <c r="L99" s="119"/>
      <c r="M99" s="562" t="s">
        <v>381</v>
      </c>
      <c r="N99" s="561"/>
    </row>
    <row r="100" spans="1:14" hidden="1">
      <c r="A100" s="48"/>
      <c r="B100" s="163"/>
      <c r="C100" s="164"/>
      <c r="D100" s="164"/>
      <c r="E100" s="165"/>
      <c r="F100" s="177"/>
      <c r="G100" s="565"/>
      <c r="H100" s="565"/>
      <c r="I100" s="566"/>
      <c r="J100" s="177"/>
      <c r="K100" s="178"/>
      <c r="L100" s="178"/>
      <c r="M100" s="177"/>
      <c r="N100" s="179"/>
    </row>
    <row r="101" spans="1:14" hidden="1">
      <c r="A101" s="48"/>
      <c r="B101" s="163"/>
      <c r="C101" s="164" t="s">
        <v>382</v>
      </c>
      <c r="D101" s="164"/>
      <c r="E101" s="165"/>
      <c r="F101" s="175"/>
      <c r="G101" s="119"/>
      <c r="H101" s="119"/>
      <c r="I101" s="119"/>
      <c r="J101" s="175"/>
      <c r="K101" s="119"/>
      <c r="L101" s="119"/>
      <c r="M101" s="175"/>
      <c r="N101" s="180"/>
    </row>
    <row r="102" spans="1:14" hidden="1">
      <c r="A102" s="48"/>
      <c r="B102" s="163"/>
      <c r="C102" s="164"/>
      <c r="D102" s="164"/>
      <c r="E102" s="165"/>
      <c r="F102" s="175" t="s">
        <v>11</v>
      </c>
      <c r="G102" s="119" t="s">
        <v>383</v>
      </c>
      <c r="H102" s="119"/>
      <c r="I102" s="119"/>
      <c r="J102" s="175"/>
      <c r="K102" s="176" t="s">
        <v>384</v>
      </c>
      <c r="L102" s="119"/>
      <c r="M102" s="560" t="s">
        <v>384</v>
      </c>
      <c r="N102" s="561"/>
    </row>
    <row r="103" spans="1:14" hidden="1">
      <c r="A103" s="48"/>
      <c r="B103" s="163"/>
      <c r="C103" s="164"/>
      <c r="D103" s="164"/>
      <c r="E103" s="165"/>
      <c r="F103" s="175"/>
      <c r="G103" s="119"/>
      <c r="H103" s="119"/>
      <c r="I103" s="119"/>
      <c r="J103" s="175"/>
      <c r="K103" s="119"/>
      <c r="L103" s="119"/>
      <c r="M103" s="175"/>
      <c r="N103" s="180"/>
    </row>
    <row r="104" spans="1:14" hidden="1">
      <c r="A104" s="48"/>
      <c r="B104" s="163"/>
      <c r="C104" s="164"/>
      <c r="D104" s="164"/>
      <c r="E104" s="165"/>
      <c r="F104" s="171"/>
      <c r="G104" s="172"/>
      <c r="H104" s="172"/>
      <c r="I104" s="172"/>
      <c r="J104" s="171"/>
      <c r="K104" s="172"/>
      <c r="L104" s="172"/>
      <c r="M104" s="171"/>
      <c r="N104" s="173"/>
    </row>
    <row r="105" spans="1:14" hidden="1">
      <c r="A105" s="48"/>
      <c r="B105" s="163"/>
      <c r="C105" s="164"/>
      <c r="D105" s="164"/>
      <c r="E105" s="165"/>
      <c r="F105" s="175" t="s">
        <v>385</v>
      </c>
      <c r="G105" s="119" t="s">
        <v>386</v>
      </c>
      <c r="H105" s="119"/>
      <c r="I105" s="119"/>
      <c r="J105" s="175"/>
      <c r="K105" s="176" t="s">
        <v>384</v>
      </c>
      <c r="L105" s="119"/>
      <c r="M105" s="562" t="s">
        <v>381</v>
      </c>
      <c r="N105" s="561"/>
    </row>
    <row r="106" spans="1:14" hidden="1">
      <c r="A106" s="48"/>
      <c r="B106" s="163"/>
      <c r="C106" s="164"/>
      <c r="D106" s="164"/>
      <c r="E106" s="165"/>
      <c r="F106" s="177"/>
      <c r="G106" s="178"/>
      <c r="H106" s="178"/>
      <c r="I106" s="178"/>
      <c r="J106" s="177"/>
      <c r="K106" s="178"/>
      <c r="L106" s="178"/>
      <c r="M106" s="177"/>
      <c r="N106" s="179"/>
    </row>
    <row r="107" spans="1:14" hidden="1">
      <c r="A107" s="48"/>
      <c r="B107" s="159"/>
      <c r="C107" s="160"/>
      <c r="D107" s="160"/>
      <c r="E107" s="161"/>
      <c r="F107" s="171"/>
      <c r="G107" s="172"/>
      <c r="H107" s="172"/>
      <c r="I107" s="172"/>
      <c r="J107" s="171"/>
      <c r="K107" s="172"/>
      <c r="L107" s="172"/>
      <c r="M107" s="171"/>
      <c r="N107" s="173"/>
    </row>
    <row r="108" spans="1:14" hidden="1">
      <c r="A108" s="48"/>
      <c r="B108" s="163"/>
      <c r="C108" s="164"/>
      <c r="D108" s="164"/>
      <c r="E108" s="165"/>
      <c r="F108" s="175" t="s">
        <v>7</v>
      </c>
      <c r="G108" s="563" t="s">
        <v>387</v>
      </c>
      <c r="H108" s="563"/>
      <c r="I108" s="564"/>
      <c r="J108" s="175"/>
      <c r="K108" s="176" t="s">
        <v>380</v>
      </c>
      <c r="L108" s="119"/>
      <c r="M108" s="560" t="s">
        <v>388</v>
      </c>
      <c r="N108" s="561"/>
    </row>
    <row r="109" spans="1:14" hidden="1">
      <c r="A109" s="48"/>
      <c r="B109" s="163"/>
      <c r="C109" s="567" t="s">
        <v>389</v>
      </c>
      <c r="D109" s="567"/>
      <c r="E109" s="568"/>
      <c r="F109" s="177"/>
      <c r="G109" s="565"/>
      <c r="H109" s="565"/>
      <c r="I109" s="566"/>
      <c r="J109" s="177"/>
      <c r="K109" s="178"/>
      <c r="L109" s="178"/>
      <c r="M109" s="177"/>
      <c r="N109" s="179"/>
    </row>
    <row r="110" spans="1:14" hidden="1">
      <c r="A110" s="48"/>
      <c r="B110" s="163"/>
      <c r="C110" s="567"/>
      <c r="D110" s="567"/>
      <c r="E110" s="568"/>
      <c r="F110" s="171"/>
      <c r="G110" s="172"/>
      <c r="H110" s="172"/>
      <c r="I110" s="172"/>
      <c r="J110" s="171"/>
      <c r="K110" s="172"/>
      <c r="L110" s="172"/>
      <c r="M110" s="171"/>
      <c r="N110" s="173"/>
    </row>
    <row r="111" spans="1:14" hidden="1">
      <c r="A111" s="48"/>
      <c r="B111" s="163"/>
      <c r="C111" s="164"/>
      <c r="D111" s="164"/>
      <c r="E111" s="165"/>
      <c r="F111" s="175" t="s">
        <v>11</v>
      </c>
      <c r="G111" s="119" t="s">
        <v>383</v>
      </c>
      <c r="H111" s="119"/>
      <c r="I111" s="119"/>
      <c r="J111" s="175"/>
      <c r="K111" s="176" t="s">
        <v>384</v>
      </c>
      <c r="L111" s="119"/>
      <c r="M111" s="560" t="s">
        <v>384</v>
      </c>
      <c r="N111" s="561"/>
    </row>
    <row r="112" spans="1:14" hidden="1">
      <c r="A112" s="48"/>
      <c r="B112" s="163"/>
      <c r="C112" s="164"/>
      <c r="D112" s="164"/>
      <c r="E112" s="165"/>
      <c r="F112" s="177"/>
      <c r="G112" s="178"/>
      <c r="H112" s="178"/>
      <c r="I112" s="178"/>
      <c r="J112" s="177"/>
      <c r="K112" s="178"/>
      <c r="L112" s="178"/>
      <c r="M112" s="177"/>
      <c r="N112" s="179"/>
    </row>
    <row r="113" spans="1:16" hidden="1">
      <c r="A113" s="48"/>
      <c r="B113" s="163"/>
      <c r="C113" s="164"/>
      <c r="D113" s="164"/>
      <c r="E113" s="165"/>
      <c r="F113" s="119"/>
      <c r="G113" s="119"/>
      <c r="H113" s="119"/>
      <c r="I113" s="119"/>
      <c r="J113" s="175"/>
      <c r="K113" s="119"/>
      <c r="L113" s="119"/>
      <c r="M113" s="175"/>
      <c r="N113" s="180"/>
    </row>
    <row r="114" spans="1:16" hidden="1">
      <c r="A114" s="48" t="s">
        <v>390</v>
      </c>
      <c r="B114" s="163"/>
      <c r="C114" s="164"/>
      <c r="D114" s="164"/>
      <c r="E114" s="165"/>
      <c r="F114" s="119" t="s">
        <v>385</v>
      </c>
      <c r="G114" s="119" t="s">
        <v>386</v>
      </c>
      <c r="H114" s="119"/>
      <c r="I114" s="119"/>
      <c r="J114" s="175"/>
      <c r="K114" s="176" t="s">
        <v>384</v>
      </c>
      <c r="L114" s="119"/>
      <c r="M114" s="560" t="s">
        <v>384</v>
      </c>
      <c r="N114" s="561"/>
    </row>
    <row r="115" spans="1:16" hidden="1">
      <c r="A115" s="48"/>
      <c r="B115" s="167"/>
      <c r="C115" s="168"/>
      <c r="D115" s="168"/>
      <c r="E115" s="169"/>
      <c r="F115" s="178"/>
      <c r="G115" s="178"/>
      <c r="H115" s="178"/>
      <c r="I115" s="178"/>
      <c r="J115" s="177"/>
      <c r="K115" s="178"/>
      <c r="L115" s="178"/>
      <c r="M115" s="177"/>
      <c r="N115" s="179"/>
    </row>
    <row r="116" spans="1:16" hidden="1">
      <c r="A116" s="48"/>
    </row>
    <row r="117" spans="1:16" hidden="1">
      <c r="A117" s="48"/>
    </row>
    <row r="118" spans="1:16" hidden="1">
      <c r="C118" s="48" t="s">
        <v>391</v>
      </c>
      <c r="D118" s="48" t="s">
        <v>392</v>
      </c>
    </row>
    <row r="119" spans="1:16" hidden="1"/>
    <row r="120" spans="1:16" hidden="1">
      <c r="C120" s="48" t="s">
        <v>393</v>
      </c>
      <c r="D120" s="48" t="s">
        <v>394</v>
      </c>
    </row>
    <row r="121" spans="1:16" hidden="1">
      <c r="A121" s="48"/>
    </row>
    <row r="122" spans="1:16" hidden="1">
      <c r="A122" s="48"/>
      <c r="B122" s="96" t="s">
        <v>395</v>
      </c>
      <c r="C122" s="48" t="s">
        <v>396</v>
      </c>
      <c r="D122" s="47"/>
    </row>
    <row r="123" spans="1:16" hidden="1">
      <c r="A123" s="48"/>
      <c r="B123" s="96"/>
      <c r="D123" s="47"/>
    </row>
    <row r="124" spans="1:16" hidden="1">
      <c r="A124" s="48"/>
      <c r="B124" s="48"/>
      <c r="C124" s="559" t="s">
        <v>397</v>
      </c>
      <c r="D124" s="559"/>
      <c r="E124" s="559"/>
      <c r="F124" s="559"/>
      <c r="G124" s="559"/>
      <c r="H124" s="559"/>
      <c r="I124" s="559"/>
      <c r="J124" s="559"/>
      <c r="K124" s="559"/>
      <c r="L124" s="559"/>
      <c r="M124" s="559"/>
      <c r="N124" s="559"/>
      <c r="O124" s="559"/>
      <c r="P124" s="559"/>
    </row>
    <row r="125" spans="1:16" hidden="1">
      <c r="A125" s="48"/>
      <c r="B125" s="48"/>
      <c r="C125" s="559"/>
      <c r="D125" s="559"/>
      <c r="E125" s="559"/>
      <c r="F125" s="559"/>
      <c r="G125" s="559"/>
      <c r="H125" s="559"/>
      <c r="I125" s="559"/>
      <c r="J125" s="559"/>
      <c r="K125" s="559"/>
      <c r="L125" s="559"/>
      <c r="M125" s="559"/>
      <c r="N125" s="559"/>
      <c r="O125" s="559"/>
      <c r="P125" s="559"/>
    </row>
    <row r="126" spans="1:16" hidden="1">
      <c r="A126" s="48"/>
      <c r="B126" s="48"/>
      <c r="C126" s="559"/>
      <c r="D126" s="559"/>
      <c r="E126" s="559"/>
      <c r="F126" s="559"/>
      <c r="G126" s="559"/>
      <c r="H126" s="559"/>
      <c r="I126" s="559"/>
      <c r="J126" s="559"/>
      <c r="K126" s="559"/>
      <c r="L126" s="559"/>
      <c r="M126" s="559"/>
      <c r="N126" s="559"/>
      <c r="O126" s="559"/>
      <c r="P126" s="559"/>
    </row>
    <row r="127" spans="1:16" hidden="1">
      <c r="A127" s="48"/>
      <c r="C127" s="559" t="s">
        <v>398</v>
      </c>
      <c r="D127" s="559"/>
      <c r="E127" s="559"/>
      <c r="F127" s="559"/>
      <c r="G127" s="559"/>
      <c r="H127" s="559"/>
      <c r="I127" s="559"/>
      <c r="J127" s="559"/>
      <c r="K127" s="559"/>
      <c r="L127" s="559"/>
      <c r="M127" s="559"/>
      <c r="N127" s="559"/>
      <c r="O127" s="559"/>
      <c r="P127" s="559"/>
    </row>
    <row r="128" spans="1:16" hidden="1">
      <c r="A128" s="48"/>
      <c r="B128" s="57"/>
      <c r="C128" s="559"/>
      <c r="D128" s="559"/>
      <c r="E128" s="559"/>
      <c r="F128" s="559"/>
      <c r="G128" s="559"/>
      <c r="H128" s="559"/>
      <c r="I128" s="559"/>
      <c r="J128" s="559"/>
      <c r="K128" s="559"/>
      <c r="L128" s="559"/>
      <c r="M128" s="559"/>
      <c r="N128" s="559"/>
      <c r="O128" s="559"/>
      <c r="P128" s="559"/>
    </row>
    <row r="129" spans="1:16" hidden="1">
      <c r="A129" s="48"/>
      <c r="B129" s="48"/>
      <c r="C129" s="48" t="s">
        <v>399</v>
      </c>
      <c r="D129" s="47"/>
    </row>
    <row r="130" spans="1:16" hidden="1">
      <c r="A130" s="48"/>
      <c r="B130" s="48"/>
      <c r="D130" s="47"/>
    </row>
    <row r="131" spans="1:16" hidden="1">
      <c r="A131" s="48"/>
      <c r="B131" s="96" t="s">
        <v>400</v>
      </c>
      <c r="C131" s="48" t="s">
        <v>401</v>
      </c>
      <c r="D131" s="47"/>
    </row>
    <row r="132" spans="1:16" hidden="1">
      <c r="A132" s="48"/>
      <c r="B132" s="96"/>
      <c r="D132" s="47"/>
    </row>
    <row r="133" spans="1:16" hidden="1">
      <c r="A133" s="48"/>
      <c r="B133" s="48"/>
      <c r="C133" s="559" t="s">
        <v>402</v>
      </c>
      <c r="D133" s="559"/>
      <c r="E133" s="559"/>
      <c r="F133" s="559"/>
      <c r="G133" s="559"/>
      <c r="H133" s="559"/>
      <c r="I133" s="559"/>
      <c r="J133" s="559"/>
      <c r="K133" s="559"/>
      <c r="L133" s="559"/>
      <c r="M133" s="559"/>
      <c r="N133" s="559"/>
      <c r="O133" s="559"/>
      <c r="P133" s="559"/>
    </row>
    <row r="134" spans="1:16" hidden="1">
      <c r="A134" s="48"/>
      <c r="B134" s="48"/>
      <c r="C134" s="559"/>
      <c r="D134" s="559"/>
      <c r="E134" s="559"/>
      <c r="F134" s="559"/>
      <c r="G134" s="559"/>
      <c r="H134" s="559"/>
      <c r="I134" s="559"/>
      <c r="J134" s="559"/>
      <c r="K134" s="559"/>
      <c r="L134" s="559"/>
      <c r="M134" s="559"/>
      <c r="N134" s="559"/>
      <c r="O134" s="559"/>
      <c r="P134" s="559"/>
    </row>
    <row r="135" spans="1:16" hidden="1">
      <c r="A135" s="48"/>
      <c r="B135" s="48"/>
      <c r="C135" s="48" t="s">
        <v>403</v>
      </c>
      <c r="D135" s="47"/>
    </row>
    <row r="136" spans="1:16" hidden="1">
      <c r="A136" s="48"/>
      <c r="B136" s="48"/>
      <c r="D136" s="47"/>
    </row>
    <row r="137" spans="1:16" hidden="1">
      <c r="A137" s="48"/>
      <c r="B137" s="96" t="s">
        <v>404</v>
      </c>
      <c r="C137" s="48" t="s">
        <v>405</v>
      </c>
      <c r="D137" s="47"/>
    </row>
    <row r="138" spans="1:16" hidden="1">
      <c r="A138" s="48"/>
      <c r="B138" s="96"/>
      <c r="D138" s="47"/>
    </row>
    <row r="139" spans="1:16" hidden="1">
      <c r="A139" s="48"/>
      <c r="B139" s="48"/>
      <c r="C139" s="559" t="s">
        <v>406</v>
      </c>
      <c r="D139" s="559"/>
      <c r="E139" s="559"/>
      <c r="F139" s="559"/>
      <c r="G139" s="559"/>
      <c r="H139" s="559"/>
      <c r="I139" s="559"/>
      <c r="J139" s="559"/>
      <c r="K139" s="559"/>
      <c r="L139" s="559"/>
      <c r="M139" s="559"/>
      <c r="N139" s="559"/>
      <c r="O139" s="559"/>
      <c r="P139" s="559"/>
    </row>
    <row r="140" spans="1:16" hidden="1">
      <c r="A140" s="48"/>
      <c r="B140" s="48"/>
      <c r="C140" s="559"/>
      <c r="D140" s="559"/>
      <c r="E140" s="559"/>
      <c r="F140" s="559"/>
      <c r="G140" s="559"/>
      <c r="H140" s="559"/>
      <c r="I140" s="559"/>
      <c r="J140" s="559"/>
      <c r="K140" s="559"/>
      <c r="L140" s="559"/>
      <c r="M140" s="559"/>
      <c r="N140" s="559"/>
      <c r="O140" s="559"/>
      <c r="P140" s="559"/>
    </row>
    <row r="141" spans="1:16" hidden="1">
      <c r="A141" s="48"/>
      <c r="B141" s="48"/>
      <c r="C141" s="559"/>
      <c r="D141" s="559"/>
      <c r="E141" s="559"/>
      <c r="F141" s="559"/>
      <c r="G141" s="559"/>
      <c r="H141" s="559"/>
      <c r="I141" s="559"/>
      <c r="J141" s="559"/>
      <c r="K141" s="559"/>
      <c r="L141" s="559"/>
      <c r="M141" s="559"/>
      <c r="N141" s="559"/>
      <c r="O141" s="559"/>
      <c r="P141" s="559"/>
    </row>
    <row r="142" spans="1:16" hidden="1">
      <c r="A142" s="48"/>
      <c r="B142" s="48"/>
      <c r="C142" s="58"/>
      <c r="D142" s="58"/>
      <c r="E142" s="58"/>
      <c r="F142" s="58"/>
      <c r="G142" s="58"/>
      <c r="H142" s="58"/>
      <c r="I142" s="58"/>
      <c r="J142" s="58"/>
      <c r="K142" s="58"/>
      <c r="L142" s="58"/>
      <c r="M142" s="58"/>
      <c r="N142" s="58"/>
      <c r="O142" s="58"/>
      <c r="P142" s="58"/>
    </row>
    <row r="143" spans="1:16" hidden="1">
      <c r="A143" s="48"/>
      <c r="B143" s="96" t="s">
        <v>407</v>
      </c>
      <c r="C143" s="48" t="s">
        <v>408</v>
      </c>
      <c r="D143" s="47"/>
    </row>
    <row r="144" spans="1:16" hidden="1">
      <c r="A144" s="48"/>
      <c r="B144" s="96"/>
      <c r="D144" s="47"/>
    </row>
    <row r="145" spans="1:42" hidden="1">
      <c r="A145" s="48"/>
      <c r="B145" s="48"/>
      <c r="C145" s="559" t="s">
        <v>409</v>
      </c>
      <c r="D145" s="559"/>
      <c r="E145" s="559"/>
      <c r="F145" s="559"/>
      <c r="G145" s="559"/>
      <c r="H145" s="559"/>
      <c r="I145" s="559"/>
      <c r="J145" s="559"/>
      <c r="K145" s="559"/>
      <c r="L145" s="559"/>
      <c r="M145" s="559"/>
      <c r="N145" s="559"/>
      <c r="O145" s="559"/>
      <c r="P145" s="559"/>
    </row>
    <row r="146" spans="1:42" hidden="1">
      <c r="A146" s="48"/>
      <c r="B146" s="48"/>
      <c r="C146" s="559"/>
      <c r="D146" s="559"/>
      <c r="E146" s="559"/>
      <c r="F146" s="559"/>
      <c r="G146" s="559"/>
      <c r="H146" s="559"/>
      <c r="I146" s="559"/>
      <c r="J146" s="559"/>
      <c r="K146" s="559"/>
      <c r="L146" s="559"/>
      <c r="M146" s="559"/>
      <c r="N146" s="559"/>
      <c r="O146" s="559"/>
      <c r="P146" s="559"/>
    </row>
    <row r="147" spans="1:42">
      <c r="A147" s="48"/>
      <c r="B147" s="48"/>
      <c r="C147" s="58"/>
      <c r="D147" s="58"/>
      <c r="E147" s="58"/>
      <c r="F147" s="58"/>
      <c r="G147" s="58"/>
      <c r="H147" s="58"/>
      <c r="I147" s="58"/>
      <c r="J147" s="58"/>
      <c r="K147" s="58"/>
      <c r="L147" s="58"/>
      <c r="M147" s="58"/>
      <c r="N147" s="58"/>
      <c r="O147" s="58"/>
      <c r="P147" s="58"/>
    </row>
    <row r="148" spans="1:42">
      <c r="A148" s="48">
        <v>2</v>
      </c>
      <c r="B148" s="48" t="s">
        <v>410</v>
      </c>
      <c r="D148" s="47"/>
    </row>
    <row r="149" spans="1:42">
      <c r="A149" s="48"/>
      <c r="B149" s="48"/>
      <c r="D149" s="47"/>
    </row>
    <row r="150" spans="1:42">
      <c r="A150" s="48"/>
      <c r="B150" s="96" t="s">
        <v>3</v>
      </c>
      <c r="C150" s="48" t="s">
        <v>411</v>
      </c>
      <c r="D150" s="47"/>
    </row>
    <row r="151" spans="1:42">
      <c r="A151" s="48"/>
      <c r="B151" s="96"/>
      <c r="D151" s="47"/>
    </row>
    <row r="152" spans="1:42">
      <c r="A152" s="48"/>
      <c r="B152" s="48"/>
      <c r="C152" s="68" t="s">
        <v>4</v>
      </c>
      <c r="D152" s="47"/>
    </row>
    <row r="153" spans="1:42">
      <c r="A153" s="48"/>
      <c r="B153" s="48"/>
      <c r="C153" s="559" t="s">
        <v>5</v>
      </c>
      <c r="D153" s="559"/>
      <c r="E153" s="559"/>
      <c r="F153" s="559"/>
      <c r="G153" s="559"/>
      <c r="H153" s="559"/>
      <c r="I153" s="559"/>
      <c r="J153" s="559"/>
      <c r="K153" s="559"/>
      <c r="L153" s="559"/>
      <c r="M153" s="559"/>
      <c r="N153" s="559"/>
      <c r="O153" s="559"/>
      <c r="P153" s="559"/>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row>
    <row r="154" spans="1:42">
      <c r="A154" s="48"/>
      <c r="B154" s="48"/>
      <c r="C154" s="559"/>
      <c r="D154" s="559"/>
      <c r="E154" s="559"/>
      <c r="F154" s="559"/>
      <c r="G154" s="559"/>
      <c r="H154" s="559"/>
      <c r="I154" s="559"/>
      <c r="J154" s="559"/>
      <c r="K154" s="559"/>
      <c r="L154" s="559"/>
      <c r="M154" s="559"/>
      <c r="N154" s="559"/>
      <c r="O154" s="559"/>
      <c r="P154" s="559"/>
      <c r="R154" s="1"/>
      <c r="S154" s="1" t="s">
        <v>52</v>
      </c>
      <c r="T154" s="1" t="s">
        <v>53</v>
      </c>
      <c r="U154" s="1"/>
      <c r="V154" s="1"/>
      <c r="W154" s="1"/>
      <c r="X154" s="1"/>
      <c r="Y154" s="1"/>
      <c r="Z154" s="1"/>
      <c r="AA154" s="1"/>
      <c r="AB154" s="1"/>
      <c r="AC154" s="1"/>
      <c r="AD154" s="1"/>
      <c r="AE154" s="1"/>
      <c r="AF154" s="1"/>
      <c r="AG154" s="1"/>
      <c r="AH154" s="1"/>
      <c r="AI154" s="1"/>
      <c r="AJ154" s="1"/>
      <c r="AK154" s="1"/>
      <c r="AL154" s="1"/>
      <c r="AM154" s="1"/>
      <c r="AN154" s="1"/>
      <c r="AO154" s="1"/>
      <c r="AP154" s="1"/>
    </row>
    <row r="155" spans="1:42">
      <c r="A155" s="48"/>
      <c r="B155" s="48"/>
      <c r="C155" s="58"/>
      <c r="D155" s="58"/>
      <c r="E155" s="58"/>
      <c r="F155" s="58"/>
      <c r="G155" s="58"/>
      <c r="H155" s="58"/>
      <c r="I155" s="58"/>
      <c r="J155" s="58"/>
      <c r="K155" s="58"/>
      <c r="L155" s="58"/>
      <c r="M155" s="58"/>
      <c r="N155" s="58"/>
      <c r="O155" s="58"/>
      <c r="P155" s="58"/>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row>
    <row r="156" spans="1:42">
      <c r="A156" s="48"/>
      <c r="B156" s="96" t="s">
        <v>333</v>
      </c>
      <c r="C156" s="48" t="s">
        <v>412</v>
      </c>
      <c r="D156" s="47"/>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row>
    <row r="157" spans="1:42">
      <c r="A157" s="48"/>
      <c r="B157" s="96"/>
      <c r="D157" s="47"/>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row>
    <row r="158" spans="1:42">
      <c r="A158" s="48"/>
      <c r="B158" s="48"/>
      <c r="C158" s="48" t="s">
        <v>6</v>
      </c>
      <c r="D158" s="47"/>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row>
    <row r="159" spans="1:42">
      <c r="A159" s="48"/>
      <c r="B159" s="48"/>
      <c r="D159" s="47"/>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row>
    <row r="160" spans="1:42">
      <c r="A160" s="48"/>
      <c r="B160" s="48"/>
      <c r="C160" s="48" t="s">
        <v>7</v>
      </c>
      <c r="D160" s="48" t="s">
        <v>8</v>
      </c>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row>
    <row r="161" spans="1:42">
      <c r="A161" s="48"/>
      <c r="B161" s="48"/>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row>
    <row r="162" spans="1:42">
      <c r="A162" s="48"/>
      <c r="B162" s="48"/>
      <c r="D162" s="72" t="s">
        <v>9</v>
      </c>
      <c r="E162" s="570" t="s">
        <v>10</v>
      </c>
      <c r="F162" s="570"/>
      <c r="G162" s="570"/>
      <c r="H162" s="570"/>
      <c r="I162" s="570"/>
      <c r="J162" s="570"/>
      <c r="K162" s="570"/>
      <c r="L162" s="570"/>
      <c r="M162" s="570"/>
      <c r="N162" s="570"/>
      <c r="O162" s="570"/>
      <c r="P162" s="570"/>
      <c r="R162" s="1" t="s">
        <v>54</v>
      </c>
      <c r="S162" s="1" t="s">
        <v>52</v>
      </c>
      <c r="T162" s="1" t="s">
        <v>55</v>
      </c>
      <c r="U162" s="1"/>
      <c r="V162" s="1"/>
      <c r="W162" s="1"/>
      <c r="X162" s="1"/>
      <c r="Y162" s="1"/>
      <c r="Z162" s="1"/>
      <c r="AA162" s="1"/>
      <c r="AB162" s="1"/>
      <c r="AC162" s="1"/>
      <c r="AD162" s="1"/>
      <c r="AE162" s="1"/>
      <c r="AF162" s="1"/>
      <c r="AG162" s="1"/>
      <c r="AH162" s="1"/>
      <c r="AI162" s="1"/>
      <c r="AJ162" s="1"/>
      <c r="AK162" s="1"/>
      <c r="AL162" s="1"/>
      <c r="AM162" s="1"/>
      <c r="AN162" s="1"/>
      <c r="AO162" s="1"/>
      <c r="AP162" s="1"/>
    </row>
    <row r="163" spans="1:42">
      <c r="A163" s="48"/>
      <c r="B163" s="48"/>
      <c r="D163" s="72"/>
      <c r="E163" s="570"/>
      <c r="F163" s="570"/>
      <c r="G163" s="570"/>
      <c r="H163" s="570"/>
      <c r="I163" s="570"/>
      <c r="J163" s="570"/>
      <c r="K163" s="570"/>
      <c r="L163" s="570"/>
      <c r="M163" s="570"/>
      <c r="N163" s="570"/>
      <c r="O163" s="570"/>
      <c r="P163" s="570"/>
      <c r="R163" s="1"/>
      <c r="S163" s="1"/>
      <c r="T163" s="1" t="s">
        <v>56</v>
      </c>
      <c r="U163" s="1"/>
      <c r="V163" s="1"/>
      <c r="W163" s="1"/>
      <c r="X163" s="1"/>
      <c r="Y163" s="1"/>
      <c r="Z163" s="1"/>
      <c r="AA163" s="1"/>
      <c r="AB163" s="1"/>
      <c r="AC163" s="1"/>
      <c r="AD163" s="1"/>
      <c r="AE163" s="1"/>
      <c r="AF163" s="1"/>
      <c r="AG163" s="1"/>
      <c r="AH163" s="1"/>
      <c r="AI163" s="1"/>
      <c r="AJ163" s="1"/>
      <c r="AK163" s="1"/>
      <c r="AL163" s="1"/>
      <c r="AM163" s="1"/>
      <c r="AN163" s="1"/>
      <c r="AO163" s="1"/>
      <c r="AP163" s="1"/>
    </row>
    <row r="164" spans="1:42">
      <c r="A164" s="48"/>
      <c r="B164" s="48"/>
      <c r="D164" s="72"/>
      <c r="E164" s="570"/>
      <c r="F164" s="570"/>
      <c r="G164" s="570"/>
      <c r="H164" s="570"/>
      <c r="I164" s="570"/>
      <c r="J164" s="570"/>
      <c r="K164" s="570"/>
      <c r="L164" s="570"/>
      <c r="M164" s="570"/>
      <c r="N164" s="570"/>
      <c r="O164" s="570"/>
      <c r="P164" s="570"/>
      <c r="R164" s="1"/>
      <c r="S164" s="1"/>
      <c r="T164" s="1" t="s">
        <v>57</v>
      </c>
      <c r="U164" s="1"/>
      <c r="V164" s="1"/>
      <c r="W164" s="1"/>
      <c r="X164" s="1"/>
      <c r="Y164" s="1"/>
      <c r="Z164" s="1"/>
      <c r="AA164" s="1"/>
      <c r="AB164" s="1"/>
      <c r="AC164" s="1"/>
      <c r="AD164" s="1"/>
      <c r="AE164" s="1"/>
      <c r="AF164" s="1"/>
      <c r="AG164" s="1"/>
      <c r="AH164" s="1"/>
      <c r="AI164" s="1"/>
      <c r="AJ164" s="1"/>
      <c r="AK164" s="1"/>
      <c r="AL164" s="1"/>
      <c r="AM164" s="1"/>
      <c r="AN164" s="1"/>
      <c r="AO164" s="1"/>
      <c r="AP164" s="1"/>
    </row>
    <row r="165" spans="1:42">
      <c r="A165" s="48"/>
      <c r="B165" s="48"/>
      <c r="C165" s="48" t="s">
        <v>11</v>
      </c>
      <c r="D165" s="48" t="s">
        <v>12</v>
      </c>
      <c r="R165" s="1"/>
      <c r="S165" s="1"/>
      <c r="T165" s="535" t="s">
        <v>58</v>
      </c>
      <c r="U165" s="535"/>
      <c r="V165" s="535"/>
      <c r="W165" s="535"/>
      <c r="X165" s="535"/>
      <c r="Y165" s="535"/>
      <c r="Z165" s="535"/>
      <c r="AA165" s="535"/>
      <c r="AB165" s="535"/>
      <c r="AC165" s="535"/>
      <c r="AD165" s="535"/>
      <c r="AE165" s="535"/>
      <c r="AF165" s="535"/>
      <c r="AG165" s="535"/>
      <c r="AH165" s="535"/>
      <c r="AI165" s="535"/>
      <c r="AJ165" s="535"/>
      <c r="AK165" s="535"/>
      <c r="AL165" s="535"/>
      <c r="AM165" s="535"/>
      <c r="AN165" s="535"/>
      <c r="AO165" s="1"/>
      <c r="AP165" s="1"/>
    </row>
    <row r="166" spans="1:42">
      <c r="A166" s="48"/>
      <c r="B166" s="48"/>
      <c r="R166" s="1"/>
      <c r="S166" s="1"/>
      <c r="T166" s="535"/>
      <c r="U166" s="535"/>
      <c r="V166" s="535"/>
      <c r="W166" s="535"/>
      <c r="X166" s="535"/>
      <c r="Y166" s="535"/>
      <c r="Z166" s="535"/>
      <c r="AA166" s="535"/>
      <c r="AB166" s="535"/>
      <c r="AC166" s="535"/>
      <c r="AD166" s="535"/>
      <c r="AE166" s="535"/>
      <c r="AF166" s="535"/>
      <c r="AG166" s="535"/>
      <c r="AH166" s="535"/>
      <c r="AI166" s="535"/>
      <c r="AJ166" s="535"/>
      <c r="AK166" s="535"/>
      <c r="AL166" s="535"/>
      <c r="AM166" s="535"/>
      <c r="AN166" s="535"/>
      <c r="AO166" s="1" t="s">
        <v>483</v>
      </c>
      <c r="AP166" s="1"/>
    </row>
    <row r="167" spans="1:42">
      <c r="A167" s="48"/>
      <c r="B167" s="48"/>
      <c r="D167" s="72" t="s">
        <v>9</v>
      </c>
      <c r="E167" s="570" t="s">
        <v>13</v>
      </c>
      <c r="F167" s="570"/>
      <c r="G167" s="570"/>
      <c r="H167" s="570"/>
      <c r="I167" s="570"/>
      <c r="J167" s="570"/>
      <c r="K167" s="570"/>
      <c r="L167" s="570"/>
      <c r="M167" s="570"/>
      <c r="N167" s="570"/>
      <c r="O167" s="570"/>
      <c r="P167" s="570"/>
      <c r="R167" s="1" t="s">
        <v>54</v>
      </c>
      <c r="S167" s="1" t="s">
        <v>52</v>
      </c>
      <c r="T167" s="535" t="s">
        <v>59</v>
      </c>
      <c r="U167" s="535"/>
      <c r="V167" s="535"/>
      <c r="W167" s="535"/>
      <c r="X167" s="535"/>
      <c r="Y167" s="535"/>
      <c r="Z167" s="535"/>
      <c r="AA167" s="535"/>
      <c r="AB167" s="535"/>
      <c r="AC167" s="535"/>
      <c r="AD167" s="535"/>
      <c r="AE167" s="535"/>
      <c r="AF167" s="535"/>
      <c r="AG167" s="535"/>
      <c r="AH167" s="535"/>
      <c r="AI167" s="535"/>
      <c r="AJ167" s="535"/>
      <c r="AK167" s="535"/>
      <c r="AL167" s="535"/>
      <c r="AM167" s="535"/>
      <c r="AN167" s="535"/>
      <c r="AO167" s="1"/>
      <c r="AP167" s="1"/>
    </row>
    <row r="168" spans="1:42">
      <c r="A168" s="48"/>
      <c r="B168" s="48"/>
      <c r="D168" s="72"/>
      <c r="E168" s="570"/>
      <c r="F168" s="570"/>
      <c r="G168" s="570"/>
      <c r="H168" s="570"/>
      <c r="I168" s="570"/>
      <c r="J168" s="570"/>
      <c r="K168" s="570"/>
      <c r="L168" s="570"/>
      <c r="M168" s="570"/>
      <c r="N168" s="570"/>
      <c r="O168" s="570"/>
      <c r="P168" s="570"/>
      <c r="R168" s="1"/>
      <c r="S168" s="1"/>
      <c r="T168" s="535"/>
      <c r="U168" s="535"/>
      <c r="V168" s="535"/>
      <c r="W168" s="535"/>
      <c r="X168" s="535"/>
      <c r="Y168" s="535"/>
      <c r="Z168" s="535"/>
      <c r="AA168" s="535"/>
      <c r="AB168" s="535"/>
      <c r="AC168" s="535"/>
      <c r="AD168" s="535"/>
      <c r="AE168" s="535"/>
      <c r="AF168" s="535"/>
      <c r="AG168" s="535"/>
      <c r="AH168" s="535"/>
      <c r="AI168" s="535"/>
      <c r="AJ168" s="535"/>
      <c r="AK168" s="535"/>
      <c r="AL168" s="535"/>
      <c r="AM168" s="535"/>
      <c r="AN168" s="535"/>
      <c r="AO168" s="1"/>
      <c r="AP168" s="1"/>
    </row>
    <row r="169" spans="1:42">
      <c r="A169" s="48"/>
      <c r="B169" s="48"/>
      <c r="D169" s="72"/>
      <c r="E169" s="181"/>
      <c r="F169" s="181"/>
      <c r="G169" s="181"/>
      <c r="H169" s="181"/>
      <c r="I169" s="181"/>
      <c r="J169" s="181"/>
      <c r="K169" s="181"/>
      <c r="L169" s="181"/>
      <c r="M169" s="181"/>
      <c r="N169" s="181"/>
      <c r="O169" s="181"/>
      <c r="P169" s="181"/>
      <c r="R169" s="1"/>
      <c r="S169" s="1"/>
      <c r="T169" s="535"/>
      <c r="U169" s="535"/>
      <c r="V169" s="535"/>
      <c r="W169" s="535"/>
      <c r="X169" s="535"/>
      <c r="Y169" s="535"/>
      <c r="Z169" s="535"/>
      <c r="AA169" s="535"/>
      <c r="AB169" s="535"/>
      <c r="AC169" s="535"/>
      <c r="AD169" s="535"/>
      <c r="AE169" s="535"/>
      <c r="AF169" s="535"/>
      <c r="AG169" s="535"/>
      <c r="AH169" s="535"/>
      <c r="AI169" s="535"/>
      <c r="AJ169" s="535"/>
      <c r="AK169" s="535"/>
      <c r="AL169" s="535"/>
      <c r="AM169" s="535"/>
      <c r="AN169" s="535"/>
      <c r="AO169" s="1"/>
      <c r="AP169" s="1"/>
    </row>
    <row r="170" spans="1:42">
      <c r="A170" s="48"/>
      <c r="B170" s="96" t="s">
        <v>337</v>
      </c>
      <c r="C170" s="48" t="s">
        <v>14</v>
      </c>
      <c r="D170" s="47"/>
      <c r="R170" s="1"/>
      <c r="S170" s="1" t="s">
        <v>52</v>
      </c>
      <c r="T170" s="1" t="s">
        <v>63</v>
      </c>
      <c r="U170" s="1"/>
      <c r="V170" s="1"/>
      <c r="W170" s="1"/>
      <c r="X170" s="1"/>
      <c r="Y170" s="1"/>
      <c r="Z170" s="1"/>
      <c r="AA170" s="1"/>
      <c r="AB170" s="1"/>
      <c r="AC170" s="1"/>
      <c r="AD170" s="1"/>
      <c r="AE170" s="1"/>
      <c r="AF170" s="1"/>
      <c r="AG170" s="1"/>
      <c r="AH170" s="1"/>
      <c r="AI170" s="1"/>
      <c r="AJ170" s="1"/>
      <c r="AK170" s="1"/>
      <c r="AL170" s="1"/>
      <c r="AM170" s="1"/>
      <c r="AN170" s="1"/>
      <c r="AO170" s="1"/>
      <c r="AP170" s="1"/>
    </row>
    <row r="171" spans="1:42">
      <c r="A171" s="48"/>
      <c r="B171" s="96"/>
      <c r="D171" s="47"/>
    </row>
    <row r="172" spans="1:42">
      <c r="A172" s="48"/>
      <c r="B172" s="96"/>
      <c r="C172" s="559" t="s">
        <v>15</v>
      </c>
      <c r="D172" s="559"/>
      <c r="E172" s="559"/>
      <c r="F172" s="559"/>
      <c r="G172" s="559"/>
      <c r="H172" s="559"/>
      <c r="I172" s="559"/>
      <c r="J172" s="559"/>
      <c r="K172" s="559"/>
      <c r="L172" s="559"/>
      <c r="M172" s="559"/>
      <c r="N172" s="559"/>
      <c r="O172" s="559"/>
      <c r="P172" s="559"/>
    </row>
    <row r="173" spans="1:42">
      <c r="A173" s="48"/>
      <c r="B173" s="48"/>
      <c r="C173" s="559"/>
      <c r="D173" s="559"/>
      <c r="E173" s="559"/>
      <c r="F173" s="559"/>
      <c r="G173" s="559"/>
      <c r="H173" s="559"/>
      <c r="I173" s="559"/>
      <c r="J173" s="559"/>
      <c r="K173" s="559"/>
      <c r="L173" s="559"/>
      <c r="M173" s="559"/>
      <c r="N173" s="559"/>
      <c r="O173" s="559"/>
      <c r="P173" s="559"/>
    </row>
    <row r="174" spans="1:42">
      <c r="A174" s="48"/>
      <c r="B174" s="48"/>
      <c r="C174" s="58"/>
      <c r="D174" s="58"/>
      <c r="E174" s="58"/>
      <c r="F174" s="58"/>
      <c r="G174" s="58"/>
      <c r="H174" s="58"/>
      <c r="I174" s="58"/>
      <c r="J174" s="58"/>
      <c r="K174" s="58"/>
      <c r="L174" s="58"/>
      <c r="M174" s="58"/>
      <c r="N174" s="58"/>
      <c r="O174" s="58"/>
      <c r="P174" s="58"/>
    </row>
    <row r="175" spans="1:42">
      <c r="A175" s="48"/>
      <c r="B175" s="96" t="s">
        <v>364</v>
      </c>
      <c r="C175" s="48" t="s">
        <v>413</v>
      </c>
      <c r="D175" s="47"/>
    </row>
    <row r="176" spans="1:42">
      <c r="A176" s="48"/>
      <c r="B176" s="96"/>
      <c r="D176" s="47"/>
    </row>
    <row r="177" spans="1:18">
      <c r="A177" s="48"/>
      <c r="B177" s="48"/>
      <c r="C177" s="559" t="s">
        <v>414</v>
      </c>
      <c r="D177" s="559"/>
      <c r="E177" s="559"/>
      <c r="F177" s="559"/>
      <c r="G177" s="559"/>
      <c r="H177" s="559"/>
      <c r="I177" s="559"/>
      <c r="J177" s="559"/>
      <c r="K177" s="559"/>
      <c r="L177" s="559"/>
      <c r="M177" s="559"/>
      <c r="N177" s="559"/>
      <c r="O177" s="559"/>
      <c r="P177" s="559"/>
    </row>
    <row r="178" spans="1:18">
      <c r="A178" s="48"/>
      <c r="B178" s="48"/>
      <c r="C178" s="559"/>
      <c r="D178" s="559"/>
      <c r="E178" s="559"/>
      <c r="F178" s="559"/>
      <c r="G178" s="559"/>
      <c r="H178" s="559"/>
      <c r="I178" s="559"/>
      <c r="J178" s="559"/>
      <c r="K178" s="559"/>
      <c r="L178" s="559"/>
      <c r="M178" s="559"/>
      <c r="N178" s="559"/>
      <c r="O178" s="559"/>
      <c r="P178" s="559"/>
      <c r="R178" s="48" t="s">
        <v>415</v>
      </c>
    </row>
    <row r="179" spans="1:18">
      <c r="A179" s="48"/>
      <c r="B179" s="48"/>
      <c r="C179" s="58"/>
      <c r="D179" s="58"/>
      <c r="E179" s="58"/>
      <c r="F179" s="58"/>
      <c r="G179" s="58"/>
      <c r="H179" s="58"/>
      <c r="I179" s="58"/>
      <c r="J179" s="58"/>
      <c r="K179" s="58"/>
      <c r="L179" s="58"/>
      <c r="M179" s="58"/>
      <c r="N179" s="58"/>
      <c r="O179" s="58"/>
      <c r="P179" s="58"/>
    </row>
    <row r="180" spans="1:18">
      <c r="A180" s="48"/>
      <c r="B180" s="96" t="s">
        <v>367</v>
      </c>
      <c r="C180" s="48" t="s">
        <v>416</v>
      </c>
      <c r="D180" s="47"/>
    </row>
    <row r="181" spans="1:18">
      <c r="A181" s="48"/>
      <c r="B181" s="96"/>
      <c r="D181" s="47"/>
    </row>
    <row r="182" spans="1:18">
      <c r="A182" s="48"/>
      <c r="B182" s="48"/>
      <c r="C182" s="48" t="s">
        <v>417</v>
      </c>
      <c r="D182" s="47"/>
    </row>
    <row r="183" spans="1:18">
      <c r="A183" s="48"/>
      <c r="B183" s="48"/>
      <c r="C183" s="48" t="s">
        <v>418</v>
      </c>
      <c r="D183" s="47"/>
    </row>
    <row r="184" spans="1:18">
      <c r="A184" s="48"/>
      <c r="B184" s="48"/>
      <c r="C184" s="48" t="s">
        <v>419</v>
      </c>
      <c r="D184" s="47"/>
    </row>
    <row r="185" spans="1:18">
      <c r="A185" s="48"/>
      <c r="B185" s="48"/>
      <c r="D185" s="48" t="s">
        <v>420</v>
      </c>
      <c r="E185" s="48" t="s">
        <v>421</v>
      </c>
    </row>
    <row r="186" spans="1:18">
      <c r="A186" s="48"/>
      <c r="B186" s="48"/>
      <c r="F186" s="48" t="s">
        <v>422</v>
      </c>
    </row>
    <row r="187" spans="1:18">
      <c r="A187" s="48"/>
      <c r="B187" s="48"/>
    </row>
    <row r="188" spans="1:18">
      <c r="A188" s="48"/>
      <c r="B188" s="48"/>
      <c r="D188" s="48" t="s">
        <v>423</v>
      </c>
      <c r="E188" s="48" t="s">
        <v>424</v>
      </c>
    </row>
    <row r="189" spans="1:18">
      <c r="A189" s="48"/>
      <c r="B189" s="48"/>
      <c r="F189" s="48" t="s">
        <v>425</v>
      </c>
    </row>
    <row r="190" spans="1:18">
      <c r="A190" s="48"/>
      <c r="B190" s="48"/>
    </row>
    <row r="191" spans="1:18">
      <c r="A191" s="48"/>
      <c r="B191" s="48"/>
      <c r="D191" s="48" t="s">
        <v>426</v>
      </c>
      <c r="E191" s="48" t="s">
        <v>427</v>
      </c>
    </row>
    <row r="192" spans="1:18">
      <c r="A192" s="48"/>
      <c r="B192" s="48"/>
      <c r="F192" s="48" t="s">
        <v>428</v>
      </c>
    </row>
    <row r="193" spans="1:16">
      <c r="A193" s="48"/>
      <c r="B193" s="48"/>
    </row>
    <row r="194" spans="1:16">
      <c r="A194" s="48"/>
      <c r="B194" s="48"/>
      <c r="D194" s="48" t="s">
        <v>429</v>
      </c>
      <c r="E194" s="48" t="s">
        <v>430</v>
      </c>
    </row>
    <row r="195" spans="1:16">
      <c r="A195" s="48"/>
      <c r="B195" s="48"/>
      <c r="F195" s="48" t="s">
        <v>431</v>
      </c>
    </row>
    <row r="196" spans="1:16">
      <c r="A196" s="48"/>
      <c r="B196" s="48"/>
      <c r="D196" s="47"/>
    </row>
    <row r="197" spans="1:16">
      <c r="A197" s="48">
        <v>3</v>
      </c>
      <c r="B197" s="48" t="s">
        <v>16</v>
      </c>
      <c r="D197" s="47"/>
    </row>
    <row r="198" spans="1:16">
      <c r="A198" s="48"/>
      <c r="B198" s="48"/>
      <c r="D198" s="47"/>
    </row>
    <row r="199" spans="1:16">
      <c r="A199" s="48"/>
      <c r="B199" s="48"/>
      <c r="C199" s="559" t="s">
        <v>17</v>
      </c>
      <c r="D199" s="559"/>
      <c r="E199" s="559"/>
      <c r="F199" s="559"/>
      <c r="G199" s="559"/>
      <c r="H199" s="559"/>
      <c r="I199" s="559"/>
      <c r="J199" s="559"/>
      <c r="K199" s="559"/>
      <c r="L199" s="559"/>
      <c r="M199" s="559"/>
      <c r="N199" s="559"/>
      <c r="O199" s="559"/>
      <c r="P199" s="559"/>
    </row>
    <row r="200" spans="1:16">
      <c r="A200" s="48"/>
      <c r="B200" s="48"/>
      <c r="C200" s="559"/>
      <c r="D200" s="559"/>
      <c r="E200" s="559"/>
      <c r="F200" s="559"/>
      <c r="G200" s="559"/>
      <c r="H200" s="559"/>
      <c r="I200" s="559"/>
      <c r="J200" s="559"/>
      <c r="K200" s="559"/>
      <c r="L200" s="559"/>
      <c r="M200" s="559"/>
      <c r="N200" s="559"/>
      <c r="O200" s="559"/>
      <c r="P200" s="559"/>
    </row>
    <row r="201" spans="1:16">
      <c r="A201" s="48"/>
      <c r="B201" s="48"/>
      <c r="C201" s="58"/>
      <c r="D201" s="58"/>
      <c r="E201" s="58"/>
      <c r="F201" s="58"/>
      <c r="G201" s="58"/>
      <c r="H201" s="58"/>
      <c r="I201" s="58"/>
      <c r="J201" s="58"/>
      <c r="K201" s="58"/>
      <c r="L201" s="58"/>
      <c r="M201" s="58"/>
      <c r="N201" s="58"/>
      <c r="O201" s="58"/>
      <c r="P201" s="58"/>
    </row>
    <row r="202" spans="1:16">
      <c r="A202" s="48"/>
      <c r="B202" s="96" t="s">
        <v>3</v>
      </c>
      <c r="C202" s="48" t="s">
        <v>18</v>
      </c>
      <c r="D202" s="47"/>
    </row>
    <row r="203" spans="1:16">
      <c r="A203" s="48"/>
      <c r="B203" s="96"/>
      <c r="D203" s="47"/>
    </row>
    <row r="204" spans="1:16">
      <c r="A204" s="48"/>
      <c r="B204" s="96" t="s">
        <v>333</v>
      </c>
      <c r="C204" s="48" t="s">
        <v>432</v>
      </c>
      <c r="D204" s="47"/>
    </row>
    <row r="205" spans="1:16">
      <c r="A205" s="48"/>
      <c r="B205" s="96"/>
      <c r="D205" s="47"/>
    </row>
    <row r="206" spans="1:16">
      <c r="A206" s="48"/>
      <c r="B206" s="48"/>
      <c r="C206" s="48" t="s">
        <v>433</v>
      </c>
      <c r="D206" s="47"/>
    </row>
    <row r="207" spans="1:16">
      <c r="A207" s="48"/>
      <c r="B207" s="48"/>
      <c r="C207" s="72" t="s">
        <v>7</v>
      </c>
      <c r="D207" s="48" t="s">
        <v>434</v>
      </c>
    </row>
    <row r="208" spans="1:16">
      <c r="A208" s="48"/>
      <c r="B208" s="48"/>
      <c r="C208" s="72" t="s">
        <v>11</v>
      </c>
      <c r="D208" s="48" t="s">
        <v>435</v>
      </c>
    </row>
    <row r="209" spans="1:16">
      <c r="A209" s="48"/>
      <c r="B209" s="48"/>
      <c r="C209" s="72" t="s">
        <v>385</v>
      </c>
      <c r="D209" s="48" t="s">
        <v>436</v>
      </c>
    </row>
    <row r="210" spans="1:16">
      <c r="A210" s="48"/>
      <c r="B210" s="48"/>
      <c r="D210" s="47"/>
    </row>
    <row r="211" spans="1:16">
      <c r="A211" s="48"/>
      <c r="B211" s="96" t="s">
        <v>337</v>
      </c>
      <c r="C211" s="48" t="s">
        <v>437</v>
      </c>
      <c r="D211" s="47"/>
    </row>
    <row r="212" spans="1:16">
      <c r="A212" s="48"/>
      <c r="B212" s="48"/>
      <c r="C212" s="48" t="s">
        <v>438</v>
      </c>
      <c r="D212" s="47"/>
    </row>
    <row r="213" spans="1:16">
      <c r="A213" s="48"/>
      <c r="B213" s="48"/>
      <c r="D213" s="47"/>
    </row>
    <row r="214" spans="1:16">
      <c r="A214" s="48"/>
      <c r="B214" s="96" t="s">
        <v>364</v>
      </c>
      <c r="C214" s="48" t="s">
        <v>439</v>
      </c>
      <c r="D214" s="47"/>
    </row>
    <row r="215" spans="1:16">
      <c r="A215" s="48"/>
      <c r="B215" s="48"/>
      <c r="D215" s="47"/>
    </row>
    <row r="216" spans="1:16">
      <c r="A216" s="48">
        <v>4</v>
      </c>
      <c r="B216" s="48" t="s">
        <v>440</v>
      </c>
      <c r="D216" s="47"/>
    </row>
    <row r="217" spans="1:16">
      <c r="A217" s="48"/>
      <c r="B217" s="48"/>
      <c r="D217" s="47"/>
    </row>
    <row r="218" spans="1:16">
      <c r="A218" s="48"/>
      <c r="B218" s="48"/>
      <c r="C218" s="559" t="s">
        <v>441</v>
      </c>
      <c r="D218" s="559"/>
      <c r="E218" s="559"/>
      <c r="F218" s="559"/>
      <c r="G218" s="559"/>
      <c r="H218" s="559"/>
      <c r="I218" s="559"/>
      <c r="J218" s="559"/>
      <c r="K218" s="559"/>
      <c r="L218" s="559"/>
      <c r="M218" s="559"/>
      <c r="N218" s="559"/>
      <c r="O218" s="559"/>
      <c r="P218" s="559"/>
    </row>
    <row r="219" spans="1:16">
      <c r="A219" s="48"/>
      <c r="B219" s="48"/>
      <c r="C219" s="559"/>
      <c r="D219" s="559"/>
      <c r="E219" s="559"/>
      <c r="F219" s="559"/>
      <c r="G219" s="559"/>
      <c r="H219" s="559"/>
      <c r="I219" s="559"/>
      <c r="J219" s="559"/>
      <c r="K219" s="559"/>
      <c r="L219" s="559"/>
      <c r="M219" s="559"/>
      <c r="N219" s="559"/>
      <c r="O219" s="559"/>
      <c r="P219" s="559"/>
    </row>
    <row r="220" spans="1:16">
      <c r="A220" s="48"/>
      <c r="B220" s="48"/>
      <c r="D220" s="47"/>
    </row>
    <row r="221" spans="1:16">
      <c r="A221" s="48">
        <v>5</v>
      </c>
      <c r="B221" s="48" t="s">
        <v>442</v>
      </c>
      <c r="D221" s="47"/>
    </row>
    <row r="222" spans="1:16">
      <c r="A222" s="48"/>
      <c r="B222" s="48"/>
      <c r="D222" s="47"/>
    </row>
    <row r="223" spans="1:16">
      <c r="A223" s="48"/>
      <c r="B223" s="48"/>
      <c r="C223" s="559" t="s">
        <v>443</v>
      </c>
      <c r="D223" s="559"/>
      <c r="E223" s="559"/>
      <c r="F223" s="559"/>
      <c r="G223" s="559"/>
      <c r="H223" s="559"/>
      <c r="I223" s="559"/>
      <c r="J223" s="559"/>
      <c r="K223" s="559"/>
      <c r="L223" s="559"/>
      <c r="M223" s="559"/>
      <c r="N223" s="559"/>
      <c r="O223" s="559"/>
      <c r="P223" s="559"/>
    </row>
    <row r="224" spans="1:16">
      <c r="A224" s="48"/>
      <c r="B224" s="48"/>
      <c r="C224" s="559"/>
      <c r="D224" s="559"/>
      <c r="E224" s="559"/>
      <c r="F224" s="559"/>
      <c r="G224" s="559"/>
      <c r="H224" s="559"/>
      <c r="I224" s="559"/>
      <c r="J224" s="559"/>
      <c r="K224" s="559"/>
      <c r="L224" s="559"/>
      <c r="M224" s="559"/>
      <c r="N224" s="559"/>
      <c r="O224" s="559"/>
      <c r="P224" s="559"/>
    </row>
    <row r="225" spans="1:16">
      <c r="A225" s="48"/>
      <c r="B225" s="48"/>
      <c r="C225" s="48" t="s">
        <v>444</v>
      </c>
      <c r="D225" s="47"/>
    </row>
    <row r="226" spans="1:16">
      <c r="A226" s="48"/>
      <c r="B226" s="48"/>
      <c r="C226" s="48" t="s">
        <v>445</v>
      </c>
      <c r="D226" s="47"/>
    </row>
    <row r="227" spans="1:16">
      <c r="A227" s="48"/>
      <c r="B227" s="48"/>
      <c r="D227" s="47"/>
    </row>
    <row r="228" spans="1:16">
      <c r="A228" s="48">
        <v>6</v>
      </c>
      <c r="B228" s="48" t="s">
        <v>446</v>
      </c>
      <c r="D228" s="47"/>
    </row>
    <row r="229" spans="1:16">
      <c r="A229" s="48"/>
      <c r="B229" s="48"/>
      <c r="D229" s="47"/>
    </row>
    <row r="230" spans="1:16">
      <c r="A230" s="48"/>
      <c r="B230" s="48"/>
      <c r="C230" s="48" t="s">
        <v>447</v>
      </c>
      <c r="D230" s="47"/>
    </row>
    <row r="231" spans="1:16">
      <c r="A231" s="48"/>
      <c r="B231" s="48"/>
      <c r="D231" s="47"/>
    </row>
    <row r="232" spans="1:16">
      <c r="A232" s="48"/>
      <c r="B232" s="96" t="s">
        <v>3</v>
      </c>
      <c r="C232" s="48" t="s">
        <v>448</v>
      </c>
      <c r="D232" s="47"/>
    </row>
    <row r="233" spans="1:16">
      <c r="A233" s="48"/>
      <c r="B233" s="96"/>
      <c r="D233" s="47"/>
    </row>
    <row r="234" spans="1:16">
      <c r="A234" s="48"/>
      <c r="B234" s="96" t="s">
        <v>333</v>
      </c>
      <c r="C234" s="559" t="s">
        <v>489</v>
      </c>
      <c r="D234" s="559"/>
      <c r="E234" s="559"/>
      <c r="F234" s="559"/>
      <c r="G234" s="559"/>
      <c r="H234" s="559"/>
      <c r="I234" s="559"/>
      <c r="J234" s="559"/>
      <c r="K234" s="559"/>
      <c r="L234" s="559"/>
      <c r="M234" s="559"/>
      <c r="N234" s="559"/>
      <c r="O234" s="559"/>
      <c r="P234" s="559"/>
    </row>
    <row r="235" spans="1:16">
      <c r="A235" s="48"/>
      <c r="B235" s="96"/>
      <c r="C235" s="559"/>
      <c r="D235" s="559"/>
      <c r="E235" s="559"/>
      <c r="F235" s="559"/>
      <c r="G235" s="559"/>
      <c r="H235" s="559"/>
      <c r="I235" s="559"/>
      <c r="J235" s="559"/>
      <c r="K235" s="559"/>
      <c r="L235" s="559"/>
      <c r="M235" s="559"/>
      <c r="N235" s="559"/>
      <c r="O235" s="559"/>
      <c r="P235" s="559"/>
    </row>
    <row r="236" spans="1:16">
      <c r="A236" s="48"/>
      <c r="B236" s="96"/>
      <c r="C236" s="58"/>
      <c r="D236" s="58"/>
      <c r="E236" s="58"/>
      <c r="F236" s="58"/>
      <c r="G236" s="58"/>
      <c r="H236" s="58"/>
      <c r="I236" s="58"/>
      <c r="J236" s="58"/>
      <c r="K236" s="58"/>
      <c r="L236" s="58"/>
      <c r="M236" s="58"/>
      <c r="N236" s="58"/>
      <c r="O236" s="58"/>
      <c r="P236" s="58"/>
    </row>
    <row r="237" spans="1:16">
      <c r="A237" s="48"/>
      <c r="B237" s="96" t="s">
        <v>337</v>
      </c>
      <c r="C237" s="48" t="s">
        <v>449</v>
      </c>
      <c r="D237" s="47"/>
    </row>
    <row r="238" spans="1:16">
      <c r="A238" s="48"/>
      <c r="B238" s="48"/>
      <c r="D238" s="47"/>
    </row>
    <row r="239" spans="1:16">
      <c r="A239" s="48">
        <v>7</v>
      </c>
      <c r="B239" s="48" t="s">
        <v>450</v>
      </c>
      <c r="D239" s="47"/>
    </row>
    <row r="240" spans="1:16">
      <c r="A240" s="48"/>
      <c r="B240" s="48"/>
      <c r="D240" s="47"/>
    </row>
    <row r="241" spans="1:16">
      <c r="A241" s="48"/>
      <c r="B241" s="48"/>
      <c r="C241" s="559" t="s">
        <v>451</v>
      </c>
      <c r="D241" s="559"/>
      <c r="E241" s="559"/>
      <c r="F241" s="559"/>
      <c r="G241" s="559"/>
      <c r="H241" s="559"/>
      <c r="I241" s="559"/>
      <c r="J241" s="559"/>
      <c r="K241" s="559"/>
      <c r="L241" s="559"/>
      <c r="M241" s="559"/>
      <c r="N241" s="559"/>
      <c r="O241" s="559"/>
      <c r="P241" s="559"/>
    </row>
    <row r="242" spans="1:16">
      <c r="A242" s="48"/>
      <c r="B242" s="48"/>
      <c r="C242" s="559"/>
      <c r="D242" s="559"/>
      <c r="E242" s="559"/>
      <c r="F242" s="559"/>
      <c r="G242" s="559"/>
      <c r="H242" s="559"/>
      <c r="I242" s="559"/>
      <c r="J242" s="559"/>
      <c r="K242" s="559"/>
      <c r="L242" s="559"/>
      <c r="M242" s="559"/>
      <c r="N242" s="559"/>
      <c r="O242" s="559"/>
      <c r="P242" s="559"/>
    </row>
    <row r="243" spans="1:16">
      <c r="A243" s="48"/>
      <c r="B243" s="48"/>
      <c r="C243" s="58"/>
      <c r="D243" s="58"/>
      <c r="E243" s="58"/>
      <c r="F243" s="58"/>
      <c r="G243" s="58"/>
      <c r="H243" s="58"/>
      <c r="I243" s="58"/>
      <c r="J243" s="58"/>
      <c r="K243" s="58"/>
      <c r="L243" s="58"/>
      <c r="M243" s="58"/>
      <c r="N243" s="58"/>
      <c r="O243" s="58"/>
      <c r="P243" s="58"/>
    </row>
    <row r="244" spans="1:16">
      <c r="A244" s="48">
        <v>8</v>
      </c>
      <c r="B244" s="48" t="s">
        <v>452</v>
      </c>
      <c r="D244" s="47"/>
    </row>
    <row r="245" spans="1:16">
      <c r="A245" s="48"/>
      <c r="B245" s="48"/>
      <c r="D245" s="47"/>
    </row>
    <row r="246" spans="1:16">
      <c r="A246" s="48"/>
      <c r="B246" s="48"/>
      <c r="C246" s="48" t="s">
        <v>453</v>
      </c>
      <c r="D246" s="47"/>
    </row>
    <row r="247" spans="1:16">
      <c r="A247" s="48"/>
      <c r="B247" s="48"/>
      <c r="C247" s="48" t="s">
        <v>390</v>
      </c>
      <c r="D247" s="47"/>
    </row>
    <row r="248" spans="1:16">
      <c r="A248" s="48">
        <v>9</v>
      </c>
      <c r="B248" s="48" t="s">
        <v>454</v>
      </c>
      <c r="D248" s="47"/>
    </row>
    <row r="249" spans="1:16">
      <c r="A249" s="48"/>
      <c r="B249" s="48"/>
      <c r="C249" s="569">
        <v>40269</v>
      </c>
      <c r="D249" s="569"/>
      <c r="E249" s="569"/>
    </row>
    <row r="250" spans="1:16" s="62" customFormat="1">
      <c r="C250" s="54"/>
    </row>
    <row r="251" spans="1:16" s="62" customFormat="1">
      <c r="C251" s="54"/>
    </row>
    <row r="252" spans="1:16" s="59" customFormat="1">
      <c r="C252" s="49"/>
    </row>
    <row r="253" spans="1:16">
      <c r="A253" s="47" t="s">
        <v>101</v>
      </c>
      <c r="B253" s="64" t="s">
        <v>102</v>
      </c>
    </row>
    <row r="255" spans="1:16">
      <c r="A255" s="48"/>
      <c r="B255" s="48"/>
      <c r="C255" s="65" t="s">
        <v>103</v>
      </c>
    </row>
    <row r="256" spans="1:16">
      <c r="B256" s="48"/>
      <c r="C256" s="47" t="s">
        <v>104</v>
      </c>
      <c r="D256" s="591" t="s">
        <v>105</v>
      </c>
      <c r="E256" s="591"/>
      <c r="F256" s="591"/>
      <c r="G256" s="591"/>
      <c r="H256" s="591"/>
      <c r="I256" s="591"/>
      <c r="J256" s="591"/>
      <c r="K256" s="591"/>
      <c r="L256" s="591"/>
      <c r="M256" s="591"/>
      <c r="N256" s="591"/>
      <c r="O256" s="591"/>
      <c r="P256" s="591"/>
    </row>
    <row r="257" spans="2:16">
      <c r="B257" s="48"/>
      <c r="C257" s="47"/>
      <c r="D257" s="591"/>
      <c r="E257" s="591"/>
      <c r="F257" s="591"/>
      <c r="G257" s="591"/>
      <c r="H257" s="591"/>
      <c r="I257" s="591"/>
      <c r="J257" s="591"/>
      <c r="K257" s="591"/>
      <c r="L257" s="591"/>
      <c r="M257" s="591"/>
      <c r="N257" s="591"/>
      <c r="O257" s="591"/>
      <c r="P257" s="591"/>
    </row>
    <row r="258" spans="2:16">
      <c r="B258" s="48"/>
      <c r="C258" s="47"/>
      <c r="D258" s="591"/>
      <c r="E258" s="591"/>
      <c r="F258" s="591"/>
      <c r="G258" s="591"/>
      <c r="H258" s="591"/>
      <c r="I258" s="591"/>
      <c r="J258" s="591"/>
      <c r="K258" s="591"/>
      <c r="L258" s="591"/>
      <c r="M258" s="591"/>
      <c r="N258" s="591"/>
      <c r="O258" s="591"/>
      <c r="P258" s="591"/>
    </row>
    <row r="259" spans="2:16">
      <c r="B259" s="48"/>
      <c r="C259" s="47"/>
      <c r="D259" s="591"/>
      <c r="E259" s="591"/>
      <c r="F259" s="591"/>
      <c r="G259" s="591"/>
      <c r="H259" s="591"/>
      <c r="I259" s="591"/>
      <c r="J259" s="591"/>
      <c r="K259" s="591"/>
      <c r="L259" s="591"/>
      <c r="M259" s="591"/>
      <c r="N259" s="591"/>
      <c r="O259" s="591"/>
      <c r="P259" s="591"/>
    </row>
    <row r="260" spans="2:16">
      <c r="B260" s="48"/>
      <c r="C260" s="47"/>
      <c r="D260" s="591"/>
      <c r="E260" s="591"/>
      <c r="F260" s="591"/>
      <c r="G260" s="591"/>
      <c r="H260" s="591"/>
      <c r="I260" s="591"/>
      <c r="J260" s="591"/>
      <c r="K260" s="591"/>
      <c r="L260" s="591"/>
      <c r="M260" s="591"/>
      <c r="N260" s="591"/>
      <c r="O260" s="591"/>
      <c r="P260" s="591"/>
    </row>
    <row r="261" spans="2:16">
      <c r="B261" s="66"/>
      <c r="E261" s="67" t="s">
        <v>106</v>
      </c>
    </row>
    <row r="262" spans="2:16">
      <c r="B262" s="66"/>
      <c r="G262" s="68" t="s">
        <v>107</v>
      </c>
    </row>
    <row r="263" spans="2:16">
      <c r="B263" s="66"/>
    </row>
    <row r="264" spans="2:16">
      <c r="B264" s="66"/>
    </row>
    <row r="265" spans="2:16">
      <c r="B265" s="47" t="s">
        <v>108</v>
      </c>
      <c r="C265" s="47" t="s">
        <v>109</v>
      </c>
    </row>
    <row r="266" spans="2:16">
      <c r="C266" s="48" t="s">
        <v>110</v>
      </c>
      <c r="D266" s="48" t="s">
        <v>111</v>
      </c>
    </row>
    <row r="268" spans="2:16">
      <c r="B268" s="47" t="s">
        <v>112</v>
      </c>
      <c r="C268" s="47" t="s">
        <v>113</v>
      </c>
    </row>
    <row r="269" spans="2:16">
      <c r="C269" s="47"/>
    </row>
    <row r="270" spans="2:16">
      <c r="C270" s="47"/>
      <c r="D270" s="48" t="s">
        <v>114</v>
      </c>
      <c r="N270" s="48" t="s">
        <v>115</v>
      </c>
    </row>
    <row r="271" spans="2:16">
      <c r="C271" s="47"/>
      <c r="D271" s="48" t="s">
        <v>116</v>
      </c>
    </row>
    <row r="272" spans="2:16">
      <c r="C272" s="47"/>
      <c r="D272" s="47" t="s">
        <v>117</v>
      </c>
    </row>
    <row r="273" spans="1:19">
      <c r="C273" s="47"/>
      <c r="K273" s="607" t="s">
        <v>118</v>
      </c>
      <c r="L273" s="608"/>
      <c r="M273" s="608"/>
      <c r="N273" s="69"/>
      <c r="O273" s="69"/>
      <c r="P273" s="69" t="s">
        <v>119</v>
      </c>
      <c r="Q273" s="69"/>
      <c r="R273" s="70"/>
      <c r="S273" s="71"/>
    </row>
    <row r="274" spans="1:19">
      <c r="C274" s="47"/>
    </row>
    <row r="275" spans="1:19">
      <c r="C275" s="72" t="s">
        <v>120</v>
      </c>
      <c r="D275" s="48" t="s">
        <v>121</v>
      </c>
    </row>
    <row r="276" spans="1:19">
      <c r="C276" s="72"/>
      <c r="E276" s="48" t="s">
        <v>122</v>
      </c>
      <c r="Q276" s="48" t="s">
        <v>123</v>
      </c>
    </row>
    <row r="277" spans="1:19">
      <c r="C277" s="72"/>
      <c r="R277" s="48" t="s">
        <v>124</v>
      </c>
    </row>
    <row r="278" spans="1:19">
      <c r="C278" s="72"/>
      <c r="K278" s="48" t="s">
        <v>125</v>
      </c>
      <c r="L278" s="48" t="s">
        <v>126</v>
      </c>
      <c r="M278" s="48" t="s">
        <v>127</v>
      </c>
      <c r="N278" s="48" t="s">
        <v>128</v>
      </c>
      <c r="O278" s="48" t="s">
        <v>129</v>
      </c>
      <c r="S278" s="48" t="s">
        <v>130</v>
      </c>
    </row>
    <row r="279" spans="1:19">
      <c r="C279" s="72"/>
    </row>
    <row r="280" spans="1:19">
      <c r="C280" s="72" t="s">
        <v>131</v>
      </c>
      <c r="D280" s="48" t="s">
        <v>132</v>
      </c>
      <c r="K280" s="73"/>
    </row>
    <row r="281" spans="1:19" s="74" customFormat="1">
      <c r="K281" s="75" t="s">
        <v>133</v>
      </c>
      <c r="L281" s="76" t="s">
        <v>134</v>
      </c>
      <c r="M281" s="77" t="s">
        <v>135</v>
      </c>
      <c r="N281" s="78" t="s">
        <v>136</v>
      </c>
      <c r="O281" s="79" t="s">
        <v>137</v>
      </c>
      <c r="P281" s="80" t="s">
        <v>138</v>
      </c>
      <c r="Q281" s="81" t="s">
        <v>134</v>
      </c>
      <c r="R281" s="82" t="s">
        <v>135</v>
      </c>
      <c r="S281" s="83"/>
    </row>
    <row r="282" spans="1:19" s="73" customFormat="1">
      <c r="A282" s="66"/>
      <c r="B282" s="66"/>
      <c r="C282" s="84"/>
      <c r="E282" s="48" t="s">
        <v>139</v>
      </c>
    </row>
    <row r="283" spans="1:19" s="73" customFormat="1">
      <c r="A283" s="66"/>
      <c r="B283" s="66"/>
      <c r="C283" s="84"/>
      <c r="K283" s="607" t="s">
        <v>140</v>
      </c>
      <c r="L283" s="609"/>
      <c r="M283" s="610" t="s">
        <v>141</v>
      </c>
      <c r="N283" s="611"/>
      <c r="O283" s="611"/>
      <c r="P283" s="611"/>
      <c r="Q283" s="612"/>
      <c r="R283" s="613" t="s">
        <v>142</v>
      </c>
      <c r="S283" s="614"/>
    </row>
    <row r="284" spans="1:19" s="73" customFormat="1">
      <c r="A284" s="66"/>
      <c r="B284" s="66"/>
      <c r="C284" s="84"/>
      <c r="K284" s="85"/>
      <c r="L284" s="85"/>
      <c r="M284" s="85"/>
      <c r="N284" s="85"/>
      <c r="O284" s="85"/>
      <c r="P284" s="85"/>
      <c r="Q284" s="85"/>
      <c r="R284" s="85"/>
      <c r="S284" s="85"/>
    </row>
    <row r="285" spans="1:19" s="73" customFormat="1">
      <c r="A285" s="66"/>
      <c r="B285" s="66"/>
      <c r="C285" s="84"/>
      <c r="K285" s="48" t="s">
        <v>122</v>
      </c>
    </row>
    <row r="286" spans="1:19" s="73" customFormat="1">
      <c r="A286" s="66"/>
      <c r="B286" s="66"/>
      <c r="C286" s="84"/>
      <c r="M286" s="48" t="s">
        <v>143</v>
      </c>
      <c r="R286" s="48" t="s">
        <v>144</v>
      </c>
    </row>
    <row r="287" spans="1:19" s="73" customFormat="1">
      <c r="A287" s="66"/>
      <c r="B287" s="66"/>
      <c r="C287" s="72" t="s">
        <v>145</v>
      </c>
      <c r="D287" s="48" t="s">
        <v>146</v>
      </c>
      <c r="E287" s="48"/>
      <c r="P287" s="48" t="s">
        <v>147</v>
      </c>
    </row>
    <row r="288" spans="1:19">
      <c r="C288" s="72"/>
      <c r="E288" s="48" t="s">
        <v>148</v>
      </c>
    </row>
    <row r="289" spans="1:16">
      <c r="C289" s="72"/>
    </row>
    <row r="290" spans="1:16">
      <c r="C290" s="72"/>
    </row>
    <row r="291" spans="1:16">
      <c r="C291" s="72"/>
    </row>
    <row r="292" spans="1:16">
      <c r="C292" s="72" t="s">
        <v>104</v>
      </c>
      <c r="D292" s="48" t="s">
        <v>149</v>
      </c>
    </row>
    <row r="293" spans="1:16">
      <c r="E293" s="48" t="s">
        <v>144</v>
      </c>
    </row>
    <row r="295" spans="1:16" s="54" customFormat="1">
      <c r="A295" s="86"/>
      <c r="B295" s="86"/>
    </row>
    <row r="296" spans="1:16" s="54" customFormat="1">
      <c r="A296" s="86"/>
      <c r="B296" s="86" t="s">
        <v>150</v>
      </c>
      <c r="C296" s="86" t="s">
        <v>151</v>
      </c>
    </row>
    <row r="297" spans="1:16" s="54" customFormat="1">
      <c r="A297" s="86"/>
      <c r="B297" s="86"/>
      <c r="C297" s="86"/>
      <c r="D297" s="86" t="s">
        <v>117</v>
      </c>
    </row>
    <row r="298" spans="1:16" s="54" customFormat="1">
      <c r="A298" s="86"/>
      <c r="B298" s="86"/>
      <c r="C298" s="54" t="s">
        <v>110</v>
      </c>
      <c r="D298" s="559" t="s">
        <v>152</v>
      </c>
      <c r="E298" s="559"/>
      <c r="F298" s="559"/>
      <c r="G298" s="559"/>
      <c r="H298" s="559"/>
      <c r="I298" s="559"/>
      <c r="J298" s="559"/>
      <c r="K298" s="559"/>
      <c r="L298" s="559"/>
      <c r="M298" s="559"/>
      <c r="N298" s="559"/>
      <c r="O298" s="559"/>
      <c r="P298" s="559"/>
    </row>
    <row r="299" spans="1:16" s="54" customFormat="1">
      <c r="A299" s="86"/>
      <c r="B299" s="86"/>
      <c r="D299" s="559"/>
      <c r="E299" s="559"/>
      <c r="F299" s="559"/>
      <c r="G299" s="559"/>
      <c r="H299" s="559"/>
      <c r="I299" s="559"/>
      <c r="J299" s="559"/>
      <c r="K299" s="559"/>
      <c r="L299" s="559"/>
      <c r="M299" s="559"/>
      <c r="N299" s="559"/>
      <c r="O299" s="559"/>
      <c r="P299" s="559"/>
    </row>
    <row r="300" spans="1:16" s="54" customFormat="1">
      <c r="A300" s="86"/>
      <c r="B300" s="86"/>
      <c r="D300" s="559"/>
      <c r="E300" s="559"/>
      <c r="F300" s="559"/>
      <c r="G300" s="559"/>
      <c r="H300" s="559"/>
      <c r="I300" s="559"/>
      <c r="J300" s="559"/>
      <c r="K300" s="559"/>
      <c r="L300" s="559"/>
      <c r="M300" s="559"/>
      <c r="N300" s="559"/>
      <c r="O300" s="559"/>
      <c r="P300" s="559"/>
    </row>
    <row r="301" spans="1:16" s="54" customFormat="1">
      <c r="A301" s="86"/>
      <c r="B301" s="86"/>
    </row>
    <row r="302" spans="1:16" s="54" customFormat="1">
      <c r="A302" s="86" t="s">
        <v>101</v>
      </c>
      <c r="B302" s="86" t="s">
        <v>153</v>
      </c>
    </row>
    <row r="303" spans="1:16" s="54" customFormat="1">
      <c r="A303" s="86"/>
      <c r="B303" s="86" t="s">
        <v>154</v>
      </c>
      <c r="C303" s="54" t="s">
        <v>155</v>
      </c>
      <c r="F303" s="87" t="s">
        <v>110</v>
      </c>
      <c r="G303" s="54" t="s">
        <v>156</v>
      </c>
      <c r="H303" s="54" t="s">
        <v>157</v>
      </c>
    </row>
    <row r="304" spans="1:16" s="54" customFormat="1">
      <c r="A304" s="86"/>
      <c r="B304" s="86" t="s">
        <v>154</v>
      </c>
      <c r="C304" s="54" t="s">
        <v>158</v>
      </c>
      <c r="F304" s="87" t="s">
        <v>110</v>
      </c>
      <c r="G304" s="54" t="s">
        <v>159</v>
      </c>
      <c r="H304" s="54" t="s">
        <v>160</v>
      </c>
    </row>
    <row r="305" spans="1:16" s="54" customFormat="1">
      <c r="A305" s="86"/>
      <c r="B305" s="86" t="s">
        <v>154</v>
      </c>
      <c r="C305" s="54" t="s">
        <v>161</v>
      </c>
      <c r="F305" s="87" t="s">
        <v>110</v>
      </c>
      <c r="G305" s="54" t="s">
        <v>156</v>
      </c>
      <c r="H305" s="54" t="s">
        <v>162</v>
      </c>
    </row>
    <row r="306" spans="1:16" s="54" customFormat="1">
      <c r="A306" s="86"/>
      <c r="B306" s="86"/>
      <c r="F306" s="87"/>
    </row>
    <row r="307" spans="1:16" s="54" customFormat="1">
      <c r="A307" s="86"/>
      <c r="B307" s="86"/>
      <c r="F307" s="87"/>
    </row>
    <row r="308" spans="1:16" s="54" customFormat="1">
      <c r="A308" s="86" t="s">
        <v>101</v>
      </c>
      <c r="B308" s="606" t="s">
        <v>163</v>
      </c>
      <c r="C308" s="606"/>
      <c r="D308" s="606"/>
      <c r="E308" s="606"/>
      <c r="F308" s="606"/>
      <c r="G308" s="606"/>
      <c r="H308" s="606"/>
      <c r="I308" s="606"/>
      <c r="J308" s="606"/>
      <c r="K308" s="606"/>
      <c r="L308" s="606"/>
      <c r="M308" s="606"/>
      <c r="N308" s="606"/>
      <c r="O308" s="606"/>
      <c r="P308" s="606"/>
    </row>
    <row r="309" spans="1:16" s="54" customFormat="1">
      <c r="A309" s="86"/>
      <c r="B309" s="606"/>
      <c r="C309" s="606"/>
      <c r="D309" s="606"/>
      <c r="E309" s="606"/>
      <c r="F309" s="606"/>
      <c r="G309" s="606"/>
      <c r="H309" s="606"/>
      <c r="I309" s="606"/>
      <c r="J309" s="606"/>
      <c r="K309" s="606"/>
      <c r="L309" s="606"/>
      <c r="M309" s="606"/>
      <c r="N309" s="606"/>
      <c r="O309" s="606"/>
      <c r="P309" s="606"/>
    </row>
    <row r="310" spans="1:16" s="54" customFormat="1">
      <c r="A310" s="86"/>
      <c r="B310" s="86" t="s">
        <v>110</v>
      </c>
      <c r="C310" s="559" t="s">
        <v>164</v>
      </c>
      <c r="D310" s="559"/>
      <c r="E310" s="559"/>
      <c r="F310" s="559"/>
      <c r="G310" s="559"/>
      <c r="H310" s="559"/>
      <c r="I310" s="559"/>
      <c r="J310" s="559"/>
      <c r="K310" s="559"/>
      <c r="L310" s="559"/>
      <c r="M310" s="559"/>
      <c r="N310" s="559"/>
      <c r="O310" s="559"/>
      <c r="P310" s="559"/>
    </row>
    <row r="311" spans="1:16" s="54" customFormat="1">
      <c r="A311" s="86"/>
      <c r="B311" s="86"/>
      <c r="C311" s="559"/>
      <c r="D311" s="559"/>
      <c r="E311" s="559"/>
      <c r="F311" s="559"/>
      <c r="G311" s="559"/>
      <c r="H311" s="559"/>
      <c r="I311" s="559"/>
      <c r="J311" s="559"/>
      <c r="K311" s="559"/>
      <c r="L311" s="559"/>
      <c r="M311" s="559"/>
      <c r="N311" s="559"/>
      <c r="O311" s="559"/>
      <c r="P311" s="559"/>
    </row>
    <row r="312" spans="1:16" s="54" customFormat="1">
      <c r="A312" s="86"/>
      <c r="B312" s="86"/>
      <c r="C312" s="559" t="s">
        <v>165</v>
      </c>
      <c r="D312" s="559"/>
      <c r="E312" s="559"/>
      <c r="F312" s="559"/>
      <c r="G312" s="559"/>
      <c r="H312" s="559"/>
      <c r="I312" s="559"/>
      <c r="J312" s="559"/>
      <c r="K312" s="559"/>
      <c r="L312" s="559"/>
      <c r="M312" s="559"/>
      <c r="N312" s="559"/>
      <c r="O312" s="559"/>
      <c r="P312" s="559"/>
    </row>
    <row r="313" spans="1:16" s="54" customFormat="1">
      <c r="A313" s="86"/>
      <c r="B313" s="86"/>
      <c r="C313" s="559"/>
      <c r="D313" s="559"/>
      <c r="E313" s="559"/>
      <c r="F313" s="559"/>
      <c r="G313" s="559"/>
      <c r="H313" s="559"/>
      <c r="I313" s="559"/>
      <c r="J313" s="559"/>
      <c r="K313" s="559"/>
      <c r="L313" s="559"/>
      <c r="M313" s="559"/>
      <c r="N313" s="559"/>
      <c r="O313" s="559"/>
      <c r="P313" s="559"/>
    </row>
    <row r="314" spans="1:16" s="54" customFormat="1">
      <c r="A314" s="86"/>
      <c r="B314" s="86"/>
      <c r="C314" s="54" t="s">
        <v>52</v>
      </c>
      <c r="D314" s="54" t="s">
        <v>166</v>
      </c>
    </row>
    <row r="315" spans="1:16" s="54" customFormat="1">
      <c r="A315" s="86"/>
      <c r="B315" s="86"/>
      <c r="D315" s="559" t="s">
        <v>167</v>
      </c>
      <c r="E315" s="559"/>
      <c r="F315" s="559"/>
      <c r="G315" s="559"/>
      <c r="H315" s="559"/>
      <c r="I315" s="559"/>
      <c r="J315" s="559"/>
      <c r="K315" s="559"/>
      <c r="L315" s="559"/>
      <c r="M315" s="559"/>
      <c r="N315" s="559"/>
      <c r="O315" s="559"/>
      <c r="P315" s="559"/>
    </row>
    <row r="316" spans="1:16" s="54" customFormat="1">
      <c r="A316" s="86"/>
      <c r="B316" s="86"/>
      <c r="D316" s="559"/>
      <c r="E316" s="559"/>
      <c r="F316" s="559"/>
      <c r="G316" s="559"/>
      <c r="H316" s="559"/>
      <c r="I316" s="559"/>
      <c r="J316" s="559"/>
      <c r="K316" s="559"/>
      <c r="L316" s="559"/>
      <c r="M316" s="559"/>
      <c r="N316" s="559"/>
      <c r="O316" s="559"/>
      <c r="P316" s="559"/>
    </row>
    <row r="317" spans="1:16" s="54" customFormat="1">
      <c r="A317" s="86"/>
      <c r="B317" s="86"/>
      <c r="D317" s="58"/>
      <c r="E317" s="58"/>
      <c r="F317" s="58"/>
      <c r="G317" s="58"/>
      <c r="H317" s="58"/>
      <c r="I317" s="58"/>
      <c r="J317" s="58"/>
      <c r="K317" s="58"/>
      <c r="L317" s="58"/>
      <c r="M317" s="58"/>
      <c r="N317" s="58"/>
      <c r="O317" s="58"/>
      <c r="P317" s="58"/>
    </row>
    <row r="318" spans="1:16" s="54" customFormat="1">
      <c r="A318" s="86"/>
      <c r="B318" s="86"/>
    </row>
    <row r="319" spans="1:16" s="54" customFormat="1">
      <c r="A319" s="86" t="s">
        <v>101</v>
      </c>
      <c r="B319" s="606" t="s">
        <v>168</v>
      </c>
      <c r="C319" s="606"/>
      <c r="D319" s="606"/>
      <c r="E319" s="606"/>
      <c r="F319" s="606"/>
      <c r="G319" s="606"/>
      <c r="H319" s="606"/>
      <c r="I319" s="606"/>
      <c r="J319" s="606"/>
      <c r="K319" s="606"/>
      <c r="L319" s="606"/>
      <c r="M319" s="606"/>
      <c r="N319" s="606"/>
      <c r="O319" s="606"/>
      <c r="P319" s="606"/>
    </row>
    <row r="320" spans="1:16" s="54" customFormat="1">
      <c r="A320" s="86"/>
      <c r="B320" s="606"/>
      <c r="C320" s="606"/>
      <c r="D320" s="606"/>
      <c r="E320" s="606"/>
      <c r="F320" s="606"/>
      <c r="G320" s="606"/>
      <c r="H320" s="606"/>
      <c r="I320" s="606"/>
      <c r="J320" s="606"/>
      <c r="K320" s="606"/>
      <c r="L320" s="606"/>
      <c r="M320" s="606"/>
      <c r="N320" s="606"/>
      <c r="O320" s="606"/>
      <c r="P320" s="606"/>
    </row>
    <row r="321" spans="1:17" s="54" customFormat="1">
      <c r="A321" s="86"/>
      <c r="B321" s="606"/>
      <c r="C321" s="606"/>
      <c r="D321" s="606"/>
      <c r="E321" s="606"/>
      <c r="F321" s="606"/>
      <c r="G321" s="606"/>
      <c r="H321" s="606"/>
      <c r="I321" s="606"/>
      <c r="J321" s="606"/>
      <c r="K321" s="606"/>
      <c r="L321" s="606"/>
      <c r="M321" s="606"/>
      <c r="N321" s="606"/>
      <c r="O321" s="606"/>
      <c r="P321" s="606"/>
    </row>
    <row r="322" spans="1:17" s="54" customFormat="1">
      <c r="A322" s="86"/>
      <c r="B322" s="86" t="s">
        <v>169</v>
      </c>
      <c r="C322" s="559" t="s">
        <v>170</v>
      </c>
      <c r="D322" s="559"/>
      <c r="E322" s="559"/>
      <c r="F322" s="559"/>
      <c r="G322" s="559"/>
      <c r="H322" s="559"/>
      <c r="I322" s="559"/>
      <c r="J322" s="559"/>
      <c r="K322" s="559"/>
      <c r="L322" s="559"/>
      <c r="M322" s="559"/>
      <c r="N322" s="559"/>
      <c r="O322" s="559"/>
      <c r="P322" s="559"/>
    </row>
    <row r="323" spans="1:17" s="54" customFormat="1">
      <c r="A323" s="86"/>
      <c r="B323" s="86"/>
      <c r="C323" s="559"/>
      <c r="D323" s="559"/>
      <c r="E323" s="559"/>
      <c r="F323" s="559"/>
      <c r="G323" s="559"/>
      <c r="H323" s="559"/>
      <c r="I323" s="559"/>
      <c r="J323" s="559"/>
      <c r="K323" s="559"/>
      <c r="L323" s="559"/>
      <c r="M323" s="559"/>
      <c r="N323" s="559"/>
      <c r="O323" s="559"/>
      <c r="P323" s="559"/>
    </row>
    <row r="324" spans="1:17" s="54" customFormat="1">
      <c r="A324" s="86"/>
      <c r="B324" s="86"/>
      <c r="C324" s="54" t="s">
        <v>52</v>
      </c>
      <c r="D324" s="559" t="s">
        <v>171</v>
      </c>
      <c r="E324" s="559"/>
      <c r="F324" s="559"/>
      <c r="G324" s="559"/>
      <c r="H324" s="559"/>
      <c r="I324" s="559"/>
      <c r="J324" s="559"/>
      <c r="K324" s="559"/>
      <c r="L324" s="559"/>
      <c r="M324" s="559"/>
      <c r="N324" s="559"/>
      <c r="O324" s="559"/>
      <c r="P324" s="559"/>
      <c r="Q324" s="88"/>
    </row>
    <row r="325" spans="1:17" s="54" customFormat="1">
      <c r="A325" s="86"/>
      <c r="B325" s="86"/>
      <c r="D325" s="559"/>
      <c r="E325" s="559"/>
      <c r="F325" s="559"/>
      <c r="G325" s="559"/>
      <c r="H325" s="559"/>
      <c r="I325" s="559"/>
      <c r="J325" s="559"/>
      <c r="K325" s="559"/>
      <c r="L325" s="559"/>
      <c r="M325" s="559"/>
      <c r="N325" s="559"/>
      <c r="O325" s="559"/>
      <c r="P325" s="559"/>
      <c r="Q325" s="88"/>
    </row>
    <row r="326" spans="1:17" s="54" customFormat="1">
      <c r="A326" s="86"/>
      <c r="B326" s="86"/>
      <c r="D326" s="559"/>
      <c r="E326" s="559"/>
      <c r="F326" s="559"/>
      <c r="G326" s="559"/>
      <c r="H326" s="559"/>
      <c r="I326" s="559"/>
      <c r="J326" s="559"/>
      <c r="K326" s="559"/>
      <c r="L326" s="559"/>
      <c r="M326" s="559"/>
      <c r="N326" s="559"/>
      <c r="O326" s="559"/>
      <c r="P326" s="559"/>
      <c r="Q326" s="88"/>
    </row>
    <row r="327" spans="1:17" s="54" customFormat="1">
      <c r="A327" s="86"/>
      <c r="B327" s="86"/>
      <c r="D327" s="559"/>
      <c r="E327" s="559"/>
      <c r="F327" s="559"/>
      <c r="G327" s="559"/>
      <c r="H327" s="559"/>
      <c r="I327" s="559"/>
      <c r="J327" s="559"/>
      <c r="K327" s="559"/>
      <c r="L327" s="559"/>
      <c r="M327" s="559"/>
      <c r="N327" s="559"/>
      <c r="O327" s="559"/>
      <c r="P327" s="559"/>
      <c r="Q327" s="88"/>
    </row>
    <row r="330" spans="1:17">
      <c r="A330" s="66" t="s">
        <v>172</v>
      </c>
      <c r="C330" s="67" t="s">
        <v>173</v>
      </c>
    </row>
    <row r="331" spans="1:17">
      <c r="C331" s="89" t="s">
        <v>174</v>
      </c>
      <c r="D331" s="90"/>
      <c r="E331" s="91" t="s">
        <v>135</v>
      </c>
      <c r="F331" s="91" t="s">
        <v>175</v>
      </c>
      <c r="G331" s="91" t="s">
        <v>176</v>
      </c>
      <c r="H331" s="91" t="s">
        <v>177</v>
      </c>
      <c r="I331" s="91" t="s">
        <v>178</v>
      </c>
      <c r="J331" s="91" t="s">
        <v>179</v>
      </c>
      <c r="K331" s="91" t="s">
        <v>180</v>
      </c>
      <c r="L331" s="91" t="s">
        <v>181</v>
      </c>
      <c r="M331" s="91" t="s">
        <v>182</v>
      </c>
      <c r="N331" s="91" t="s">
        <v>183</v>
      </c>
      <c r="O331" s="91" t="s">
        <v>184</v>
      </c>
      <c r="P331" s="91" t="s">
        <v>185</v>
      </c>
    </row>
    <row r="332" spans="1:17">
      <c r="C332" s="92" t="s">
        <v>186</v>
      </c>
      <c r="D332" s="93"/>
      <c r="E332" s="93">
        <v>20</v>
      </c>
      <c r="F332" s="93">
        <v>18</v>
      </c>
      <c r="G332" s="93">
        <v>17</v>
      </c>
      <c r="H332" s="93">
        <v>15</v>
      </c>
      <c r="I332" s="93">
        <v>13</v>
      </c>
      <c r="J332" s="93">
        <v>12</v>
      </c>
      <c r="K332" s="93">
        <v>10</v>
      </c>
      <c r="L332" s="93">
        <v>8</v>
      </c>
      <c r="M332" s="93">
        <v>7</v>
      </c>
      <c r="N332" s="93">
        <v>5</v>
      </c>
      <c r="O332" s="93">
        <v>3</v>
      </c>
      <c r="P332" s="93">
        <v>2</v>
      </c>
    </row>
    <row r="334" spans="1:17">
      <c r="E334" s="48" t="s">
        <v>187</v>
      </c>
      <c r="F334" s="48" t="s">
        <v>188</v>
      </c>
    </row>
    <row r="336" spans="1:17">
      <c r="E336" s="47" t="s">
        <v>189</v>
      </c>
      <c r="F336" s="94" t="s">
        <v>190</v>
      </c>
      <c r="G336" s="48" t="s">
        <v>191</v>
      </c>
      <c r="I336" s="95" t="s">
        <v>192</v>
      </c>
    </row>
    <row r="337" spans="1:16">
      <c r="F337" s="94" t="s">
        <v>193</v>
      </c>
      <c r="G337" s="48" t="s">
        <v>194</v>
      </c>
      <c r="I337" s="48" t="s">
        <v>195</v>
      </c>
    </row>
    <row r="339" spans="1:16">
      <c r="M339" s="96" t="s">
        <v>196</v>
      </c>
      <c r="O339" s="96" t="s">
        <v>197</v>
      </c>
    </row>
    <row r="340" spans="1:16">
      <c r="E340" s="47" t="s">
        <v>189</v>
      </c>
      <c r="F340" s="97" t="s">
        <v>198</v>
      </c>
      <c r="P340" s="48" t="s">
        <v>199</v>
      </c>
    </row>
    <row r="341" spans="1:16">
      <c r="G341" s="48" t="s">
        <v>200</v>
      </c>
      <c r="M341" s="98" t="s">
        <v>135</v>
      </c>
      <c r="N341" s="99" t="s">
        <v>136</v>
      </c>
      <c r="O341" s="100" t="s">
        <v>137</v>
      </c>
    </row>
    <row r="342" spans="1:16" s="73" customFormat="1">
      <c r="A342" s="66"/>
      <c r="B342" s="66"/>
    </row>
    <row r="343" spans="1:16" s="73" customFormat="1">
      <c r="A343" s="66"/>
      <c r="B343" s="66"/>
      <c r="M343" s="101" t="s">
        <v>196</v>
      </c>
      <c r="O343" s="101" t="s">
        <v>201</v>
      </c>
    </row>
    <row r="344" spans="1:16">
      <c r="F344" s="97" t="s">
        <v>202</v>
      </c>
      <c r="P344" s="48" t="s">
        <v>203</v>
      </c>
    </row>
    <row r="345" spans="1:16">
      <c r="G345" s="48" t="s">
        <v>204</v>
      </c>
      <c r="M345" s="98" t="s">
        <v>135</v>
      </c>
      <c r="N345" s="99" t="s">
        <v>136</v>
      </c>
      <c r="O345" s="100" t="s">
        <v>137</v>
      </c>
    </row>
    <row r="346" spans="1:16" s="73" customFormat="1">
      <c r="A346" s="66"/>
      <c r="B346" s="66"/>
    </row>
    <row r="347" spans="1:16">
      <c r="M347" s="96" t="s">
        <v>205</v>
      </c>
      <c r="O347" s="96" t="s">
        <v>201</v>
      </c>
    </row>
    <row r="348" spans="1:16">
      <c r="F348" s="97" t="s">
        <v>206</v>
      </c>
      <c r="P348" s="48" t="s">
        <v>207</v>
      </c>
    </row>
    <row r="349" spans="1:16">
      <c r="G349" s="48" t="s">
        <v>208</v>
      </c>
      <c r="M349" s="98" t="s">
        <v>135</v>
      </c>
      <c r="N349" s="99" t="s">
        <v>136</v>
      </c>
      <c r="O349" s="100" t="s">
        <v>137</v>
      </c>
    </row>
    <row r="350" spans="1:16" s="73" customFormat="1">
      <c r="A350" s="66"/>
      <c r="B350" s="66"/>
    </row>
    <row r="351" spans="1:16">
      <c r="M351" s="96" t="s">
        <v>209</v>
      </c>
      <c r="O351" s="96" t="s">
        <v>210</v>
      </c>
    </row>
    <row r="352" spans="1:16">
      <c r="F352" s="97" t="s">
        <v>211</v>
      </c>
      <c r="P352" s="48" t="s">
        <v>207</v>
      </c>
    </row>
    <row r="353" spans="1:17">
      <c r="G353" s="48" t="s">
        <v>208</v>
      </c>
      <c r="M353" s="98" t="s">
        <v>135</v>
      </c>
      <c r="N353" s="99" t="s">
        <v>136</v>
      </c>
      <c r="O353" s="100" t="s">
        <v>137</v>
      </c>
    </row>
    <row r="354" spans="1:17">
      <c r="M354" s="73"/>
      <c r="N354" s="73"/>
      <c r="O354" s="73"/>
    </row>
    <row r="355" spans="1:17">
      <c r="M355" s="73"/>
      <c r="N355" s="73"/>
      <c r="O355" s="73"/>
    </row>
    <row r="357" spans="1:17">
      <c r="A357" s="47" t="s">
        <v>212</v>
      </c>
    </row>
    <row r="358" spans="1:17">
      <c r="C358" s="48" t="s">
        <v>213</v>
      </c>
    </row>
    <row r="359" spans="1:17">
      <c r="C359" s="48" t="s">
        <v>214</v>
      </c>
    </row>
    <row r="360" spans="1:17">
      <c r="C360" s="48" t="s">
        <v>215</v>
      </c>
    </row>
    <row r="361" spans="1:17">
      <c r="C361" s="48" t="s">
        <v>216</v>
      </c>
    </row>
    <row r="362" spans="1:17">
      <c r="D362" s="72" t="s">
        <v>52</v>
      </c>
      <c r="E362" s="48" t="s">
        <v>217</v>
      </c>
    </row>
    <row r="363" spans="1:17">
      <c r="F363" s="62" t="s">
        <v>218</v>
      </c>
      <c r="G363" s="62"/>
      <c r="H363" s="62"/>
      <c r="I363" s="62"/>
      <c r="J363" s="62"/>
      <c r="K363" s="62"/>
      <c r="L363" s="62"/>
      <c r="M363" s="62"/>
      <c r="N363" s="62"/>
      <c r="O363" s="62"/>
      <c r="P363" s="62"/>
      <c r="Q363" s="62"/>
    </row>
    <row r="364" spans="1:17">
      <c r="F364" s="62"/>
      <c r="G364" s="62"/>
      <c r="H364" s="62"/>
      <c r="I364" s="62"/>
      <c r="J364" s="62"/>
      <c r="K364" s="62"/>
      <c r="L364" s="62"/>
      <c r="M364" s="62"/>
      <c r="N364" s="62"/>
      <c r="O364" s="62"/>
      <c r="P364" s="62"/>
      <c r="Q364" s="62"/>
    </row>
    <row r="365" spans="1:17">
      <c r="F365" s="62"/>
      <c r="G365" s="62"/>
      <c r="H365" s="62"/>
      <c r="I365" s="62"/>
      <c r="J365" s="62"/>
      <c r="K365" s="62"/>
      <c r="L365" s="62"/>
      <c r="M365" s="62"/>
      <c r="N365" s="62"/>
      <c r="O365" s="62"/>
      <c r="P365" s="62"/>
      <c r="Q365" s="62"/>
    </row>
    <row r="367" spans="1:17">
      <c r="A367" s="47" t="s">
        <v>219</v>
      </c>
    </row>
    <row r="368" spans="1:17">
      <c r="F368" s="48" t="s">
        <v>220</v>
      </c>
    </row>
    <row r="369" spans="1:17">
      <c r="A369" s="48"/>
      <c r="B369" s="624" t="s">
        <v>103</v>
      </c>
      <c r="C369" s="624"/>
      <c r="D369" s="624"/>
      <c r="E369" s="624"/>
      <c r="F369" s="624"/>
      <c r="G369" s="624"/>
      <c r="H369" s="624"/>
      <c r="I369" s="624"/>
      <c r="J369" s="624"/>
      <c r="K369" s="624"/>
      <c r="L369" s="624"/>
      <c r="M369" s="624"/>
      <c r="N369" s="624"/>
      <c r="O369" s="624"/>
      <c r="P369" s="624"/>
    </row>
    <row r="370" spans="1:17">
      <c r="A370" s="48"/>
      <c r="B370" s="624"/>
      <c r="C370" s="624"/>
      <c r="D370" s="624"/>
      <c r="E370" s="624"/>
      <c r="F370" s="624"/>
      <c r="G370" s="624"/>
      <c r="H370" s="624"/>
      <c r="I370" s="624"/>
      <c r="J370" s="624"/>
      <c r="K370" s="624"/>
      <c r="L370" s="624"/>
      <c r="M370" s="624"/>
      <c r="N370" s="624"/>
      <c r="O370" s="624"/>
      <c r="P370" s="624"/>
    </row>
    <row r="371" spans="1:17">
      <c r="B371" s="47" t="s">
        <v>104</v>
      </c>
      <c r="C371" s="559" t="s">
        <v>221</v>
      </c>
      <c r="D371" s="559"/>
      <c r="E371" s="559"/>
      <c r="F371" s="559"/>
      <c r="G371" s="559"/>
      <c r="H371" s="559"/>
      <c r="I371" s="559"/>
      <c r="J371" s="559"/>
      <c r="K371" s="559"/>
      <c r="L371" s="559"/>
      <c r="M371" s="559"/>
      <c r="N371" s="559"/>
      <c r="O371" s="559"/>
      <c r="P371" s="559"/>
    </row>
    <row r="372" spans="1:17">
      <c r="C372" s="559"/>
      <c r="D372" s="559"/>
      <c r="E372" s="559"/>
      <c r="F372" s="559"/>
      <c r="G372" s="559"/>
      <c r="H372" s="559"/>
      <c r="I372" s="559"/>
      <c r="J372" s="559"/>
      <c r="K372" s="559"/>
      <c r="L372" s="559"/>
      <c r="M372" s="559"/>
      <c r="N372" s="559"/>
      <c r="O372" s="559"/>
      <c r="P372" s="559"/>
    </row>
    <row r="373" spans="1:17">
      <c r="C373" s="559"/>
      <c r="D373" s="559"/>
      <c r="E373" s="559"/>
      <c r="F373" s="559"/>
      <c r="G373" s="559"/>
      <c r="H373" s="559"/>
      <c r="I373" s="559"/>
      <c r="J373" s="559"/>
      <c r="K373" s="559"/>
      <c r="L373" s="559"/>
      <c r="M373" s="559"/>
      <c r="N373" s="559"/>
      <c r="O373" s="559"/>
      <c r="P373" s="559"/>
    </row>
    <row r="374" spans="1:17">
      <c r="C374" s="559"/>
      <c r="D374" s="559"/>
      <c r="E374" s="559"/>
      <c r="F374" s="559"/>
      <c r="G374" s="559"/>
      <c r="H374" s="559"/>
      <c r="I374" s="559"/>
      <c r="J374" s="559"/>
      <c r="K374" s="559"/>
      <c r="L374" s="559"/>
      <c r="M374" s="559"/>
      <c r="N374" s="559"/>
      <c r="O374" s="559"/>
      <c r="P374" s="559"/>
    </row>
    <row r="375" spans="1:17">
      <c r="C375" s="559"/>
      <c r="D375" s="559"/>
      <c r="E375" s="559"/>
      <c r="F375" s="559"/>
      <c r="G375" s="559"/>
      <c r="H375" s="559"/>
      <c r="I375" s="559"/>
      <c r="J375" s="559"/>
      <c r="K375" s="559"/>
      <c r="L375" s="559"/>
      <c r="M375" s="559"/>
      <c r="N375" s="559"/>
      <c r="O375" s="559"/>
      <c r="P375" s="559"/>
      <c r="Q375" s="68" t="s">
        <v>107</v>
      </c>
    </row>
    <row r="377" spans="1:17">
      <c r="B377" s="47" t="s">
        <v>222</v>
      </c>
    </row>
    <row r="378" spans="1:17">
      <c r="C378" s="102" t="s">
        <v>223</v>
      </c>
    </row>
    <row r="379" spans="1:17">
      <c r="C379" s="67" t="s">
        <v>224</v>
      </c>
    </row>
    <row r="380" spans="1:17">
      <c r="D380" s="48" t="s">
        <v>225</v>
      </c>
    </row>
    <row r="384" spans="1:17">
      <c r="C384" s="597" t="s">
        <v>476</v>
      </c>
      <c r="D384" s="598"/>
      <c r="E384" s="598"/>
      <c r="F384" s="598"/>
      <c r="G384" s="598"/>
      <c r="H384" s="598"/>
      <c r="I384" s="598"/>
      <c r="J384" s="598"/>
      <c r="K384" s="598"/>
      <c r="L384" s="598"/>
      <c r="M384" s="598"/>
      <c r="N384" s="598"/>
      <c r="O384" s="598"/>
      <c r="P384" s="599"/>
    </row>
    <row r="385" spans="1:16">
      <c r="C385" s="600"/>
      <c r="D385" s="601"/>
      <c r="E385" s="601"/>
      <c r="F385" s="601"/>
      <c r="G385" s="601"/>
      <c r="H385" s="601"/>
      <c r="I385" s="601"/>
      <c r="J385" s="601"/>
      <c r="K385" s="601"/>
      <c r="L385" s="601"/>
      <c r="M385" s="601"/>
      <c r="N385" s="601"/>
      <c r="O385" s="601"/>
      <c r="P385" s="602"/>
    </row>
    <row r="386" spans="1:16">
      <c r="C386" s="600"/>
      <c r="D386" s="601"/>
      <c r="E386" s="601"/>
      <c r="F386" s="601"/>
      <c r="G386" s="601"/>
      <c r="H386" s="601"/>
      <c r="I386" s="601"/>
      <c r="J386" s="601"/>
      <c r="K386" s="601"/>
      <c r="L386" s="601"/>
      <c r="M386" s="601"/>
      <c r="N386" s="601"/>
      <c r="O386" s="601"/>
      <c r="P386" s="602"/>
    </row>
    <row r="387" spans="1:16">
      <c r="C387" s="600"/>
      <c r="D387" s="601"/>
      <c r="E387" s="601"/>
      <c r="F387" s="601"/>
      <c r="G387" s="601"/>
      <c r="H387" s="601"/>
      <c r="I387" s="601"/>
      <c r="J387" s="601"/>
      <c r="K387" s="601"/>
      <c r="L387" s="601"/>
      <c r="M387" s="601"/>
      <c r="N387" s="601"/>
      <c r="O387" s="601"/>
      <c r="P387" s="602"/>
    </row>
    <row r="388" spans="1:16">
      <c r="C388" s="600"/>
      <c r="D388" s="601"/>
      <c r="E388" s="601"/>
      <c r="F388" s="601"/>
      <c r="G388" s="601"/>
      <c r="H388" s="601"/>
      <c r="I388" s="601"/>
      <c r="J388" s="601"/>
      <c r="K388" s="601"/>
      <c r="L388" s="601"/>
      <c r="M388" s="601"/>
      <c r="N388" s="601"/>
      <c r="O388" s="601"/>
      <c r="P388" s="602"/>
    </row>
    <row r="389" spans="1:16">
      <c r="C389" s="603"/>
      <c r="D389" s="604"/>
      <c r="E389" s="604"/>
      <c r="F389" s="604"/>
      <c r="G389" s="604"/>
      <c r="H389" s="604"/>
      <c r="I389" s="604"/>
      <c r="J389" s="604"/>
      <c r="K389" s="604"/>
      <c r="L389" s="604"/>
      <c r="M389" s="604"/>
      <c r="N389" s="604"/>
      <c r="O389" s="604"/>
      <c r="P389" s="605"/>
    </row>
    <row r="397" spans="1:16" s="104" customFormat="1">
      <c r="A397" s="103" t="s">
        <v>226</v>
      </c>
      <c r="C397" s="103"/>
      <c r="L397" s="104" t="s">
        <v>227</v>
      </c>
    </row>
    <row r="398" spans="1:16" s="104" customFormat="1">
      <c r="A398" s="105"/>
      <c r="B398" s="103"/>
      <c r="C398" s="103"/>
    </row>
    <row r="399" spans="1:16" s="104" customFormat="1">
      <c r="A399" s="105"/>
      <c r="B399" s="103">
        <v>1</v>
      </c>
      <c r="C399" s="103" t="s">
        <v>228</v>
      </c>
    </row>
    <row r="400" spans="1:16" s="104" customFormat="1">
      <c r="A400" s="105"/>
      <c r="B400" s="103"/>
      <c r="C400" s="103"/>
    </row>
    <row r="401" spans="1:24" s="104" customFormat="1">
      <c r="A401" s="105"/>
      <c r="B401" s="103"/>
      <c r="C401" s="103"/>
      <c r="D401" s="575" t="s">
        <v>229</v>
      </c>
      <c r="E401" s="575"/>
      <c r="F401" s="575"/>
      <c r="G401" s="575"/>
      <c r="H401" s="575"/>
      <c r="I401" s="575"/>
      <c r="J401" s="575"/>
      <c r="K401" s="575"/>
      <c r="L401" s="575"/>
      <c r="M401" s="575"/>
      <c r="N401" s="575"/>
      <c r="O401" s="575"/>
      <c r="P401" s="575"/>
      <c r="Q401" s="575"/>
      <c r="R401" s="575"/>
      <c r="S401" s="575"/>
      <c r="T401" s="106"/>
      <c r="U401" s="106"/>
      <c r="V401" s="106"/>
      <c r="W401" s="106"/>
      <c r="X401" s="106"/>
    </row>
    <row r="402" spans="1:24" s="104" customFormat="1">
      <c r="A402" s="105"/>
      <c r="B402" s="103"/>
      <c r="C402" s="103"/>
      <c r="D402" s="575"/>
      <c r="E402" s="575"/>
      <c r="F402" s="575"/>
      <c r="G402" s="575"/>
      <c r="H402" s="575"/>
      <c r="I402" s="575"/>
      <c r="J402" s="575"/>
      <c r="K402" s="575"/>
      <c r="L402" s="575"/>
      <c r="M402" s="575"/>
      <c r="N402" s="575"/>
      <c r="O402" s="575"/>
      <c r="P402" s="575"/>
      <c r="Q402" s="575"/>
      <c r="R402" s="575"/>
      <c r="S402" s="575"/>
      <c r="T402" s="107"/>
      <c r="U402" s="107"/>
      <c r="V402" s="107"/>
      <c r="W402" s="107"/>
      <c r="X402" s="107"/>
    </row>
    <row r="403" spans="1:24" s="104" customFormat="1">
      <c r="A403" s="105"/>
      <c r="B403" s="103"/>
      <c r="C403" s="103" t="s">
        <v>120</v>
      </c>
      <c r="D403" s="575" t="s">
        <v>230</v>
      </c>
      <c r="E403" s="575"/>
      <c r="F403" s="575"/>
      <c r="G403" s="575"/>
      <c r="H403" s="575"/>
      <c r="I403" s="575"/>
      <c r="J403" s="575"/>
      <c r="K403" s="575"/>
      <c r="L403" s="575"/>
      <c r="M403" s="575"/>
      <c r="N403" s="575"/>
      <c r="O403" s="575"/>
      <c r="P403" s="575"/>
      <c r="Q403" s="575"/>
      <c r="R403" s="575"/>
      <c r="S403" s="575"/>
      <c r="T403" s="106"/>
      <c r="U403" s="106"/>
      <c r="V403" s="106"/>
      <c r="W403" s="106"/>
      <c r="X403" s="106"/>
    </row>
    <row r="404" spans="1:24" s="104" customFormat="1">
      <c r="A404" s="105"/>
      <c r="B404" s="103"/>
      <c r="C404" s="103"/>
      <c r="D404" s="575"/>
      <c r="E404" s="575"/>
      <c r="F404" s="575"/>
      <c r="G404" s="575"/>
      <c r="H404" s="575"/>
      <c r="I404" s="575"/>
      <c r="J404" s="575"/>
      <c r="K404" s="575"/>
      <c r="L404" s="575"/>
      <c r="M404" s="575"/>
      <c r="N404" s="575"/>
      <c r="O404" s="575"/>
      <c r="P404" s="575"/>
      <c r="Q404" s="575"/>
      <c r="R404" s="575"/>
      <c r="S404" s="575"/>
    </row>
    <row r="405" spans="1:24" s="104" customFormat="1">
      <c r="A405" s="105"/>
      <c r="B405" s="103"/>
      <c r="C405" s="103"/>
      <c r="D405" s="104" t="s">
        <v>231</v>
      </c>
    </row>
    <row r="406" spans="1:24" s="104" customFormat="1">
      <c r="A406" s="105"/>
      <c r="B406" s="103"/>
      <c r="C406" s="103"/>
    </row>
    <row r="407" spans="1:24" s="104" customFormat="1">
      <c r="A407" s="105"/>
      <c r="B407" s="103"/>
      <c r="C407" s="103" t="s">
        <v>131</v>
      </c>
      <c r="D407" s="104" t="s">
        <v>232</v>
      </c>
    </row>
    <row r="408" spans="1:24" s="104" customFormat="1">
      <c r="A408" s="105"/>
      <c r="B408" s="103"/>
      <c r="C408" s="103"/>
    </row>
    <row r="409" spans="1:24" s="104" customFormat="1">
      <c r="A409" s="105"/>
      <c r="B409" s="103"/>
      <c r="C409" s="103"/>
      <c r="D409" s="575" t="s">
        <v>233</v>
      </c>
      <c r="E409" s="575"/>
      <c r="F409" s="575"/>
      <c r="G409" s="575"/>
      <c r="H409" s="575"/>
      <c r="I409" s="575"/>
      <c r="J409" s="575"/>
      <c r="K409" s="575"/>
      <c r="L409" s="575"/>
      <c r="M409" s="575"/>
      <c r="N409" s="575"/>
      <c r="O409" s="575"/>
      <c r="P409" s="575"/>
      <c r="Q409" s="575"/>
      <c r="R409" s="575"/>
      <c r="S409" s="575"/>
      <c r="T409" s="106"/>
      <c r="U409" s="106"/>
      <c r="V409" s="106"/>
      <c r="W409" s="106"/>
      <c r="X409" s="106"/>
    </row>
    <row r="410" spans="1:24" s="104" customFormat="1">
      <c r="A410" s="105"/>
      <c r="B410" s="103"/>
      <c r="C410" s="103"/>
      <c r="D410" s="575"/>
      <c r="E410" s="575"/>
      <c r="F410" s="575"/>
      <c r="G410" s="575"/>
      <c r="H410" s="575"/>
      <c r="I410" s="575"/>
      <c r="J410" s="575"/>
      <c r="K410" s="575"/>
      <c r="L410" s="575"/>
      <c r="M410" s="575"/>
      <c r="N410" s="575"/>
      <c r="O410" s="575"/>
      <c r="P410" s="575"/>
      <c r="Q410" s="575"/>
      <c r="R410" s="575"/>
      <c r="S410" s="575"/>
    </row>
    <row r="411" spans="1:24" s="104" customFormat="1">
      <c r="A411" s="105"/>
      <c r="B411" s="103">
        <v>2</v>
      </c>
      <c r="C411" s="103" t="s">
        <v>234</v>
      </c>
    </row>
    <row r="412" spans="1:24" s="104" customFormat="1">
      <c r="A412" s="105"/>
      <c r="B412" s="103"/>
      <c r="C412" s="103"/>
    </row>
    <row r="413" spans="1:24" s="104" customFormat="1">
      <c r="A413" s="105"/>
      <c r="B413" s="103"/>
      <c r="C413" s="103"/>
      <c r="D413" s="104" t="s">
        <v>235</v>
      </c>
    </row>
    <row r="414" spans="1:24" s="104" customFormat="1">
      <c r="A414" s="105"/>
      <c r="B414" s="103"/>
      <c r="C414" s="103"/>
    </row>
    <row r="415" spans="1:24" s="104" customFormat="1">
      <c r="A415" s="105"/>
      <c r="B415" s="103">
        <v>3</v>
      </c>
      <c r="C415" s="576" t="s">
        <v>236</v>
      </c>
      <c r="D415" s="576"/>
      <c r="E415" s="576"/>
      <c r="F415" s="576"/>
      <c r="G415" s="576"/>
      <c r="H415" s="576"/>
      <c r="I415" s="576"/>
      <c r="J415" s="576"/>
      <c r="K415" s="576"/>
      <c r="L415" s="576"/>
      <c r="M415" s="576"/>
      <c r="N415" s="576"/>
      <c r="O415" s="576"/>
      <c r="P415" s="576"/>
      <c r="Q415" s="576"/>
      <c r="R415" s="576"/>
      <c r="S415" s="576"/>
      <c r="T415" s="108"/>
      <c r="U415" s="108"/>
      <c r="V415" s="108"/>
      <c r="W415" s="108"/>
      <c r="X415" s="108"/>
    </row>
    <row r="416" spans="1:24" s="104" customFormat="1">
      <c r="A416" s="105"/>
      <c r="B416" s="103"/>
      <c r="C416" s="576"/>
      <c r="D416" s="576"/>
      <c r="E416" s="576"/>
      <c r="F416" s="576"/>
      <c r="G416" s="576"/>
      <c r="H416" s="576"/>
      <c r="I416" s="576"/>
      <c r="J416" s="576"/>
      <c r="K416" s="576"/>
      <c r="L416" s="576"/>
      <c r="M416" s="576"/>
      <c r="N416" s="576"/>
      <c r="O416" s="576"/>
      <c r="P416" s="576"/>
      <c r="Q416" s="576"/>
      <c r="R416" s="576"/>
      <c r="S416" s="576"/>
    </row>
    <row r="417" spans="1:24" s="104" customFormat="1">
      <c r="A417" s="105"/>
      <c r="B417" s="103"/>
      <c r="C417" s="103"/>
      <c r="D417" s="104" t="s">
        <v>237</v>
      </c>
    </row>
    <row r="418" spans="1:24" s="104" customFormat="1">
      <c r="A418" s="105"/>
      <c r="B418" s="103"/>
      <c r="C418" s="103"/>
    </row>
    <row r="419" spans="1:24" s="104" customFormat="1">
      <c r="A419" s="105"/>
      <c r="B419" s="103">
        <v>4</v>
      </c>
      <c r="C419" s="576" t="s">
        <v>238</v>
      </c>
      <c r="D419" s="576"/>
      <c r="E419" s="576"/>
      <c r="F419" s="576"/>
      <c r="G419" s="576"/>
      <c r="H419" s="576"/>
      <c r="I419" s="576"/>
      <c r="J419" s="576"/>
      <c r="K419" s="576"/>
      <c r="L419" s="576"/>
      <c r="M419" s="576"/>
      <c r="N419" s="576"/>
      <c r="O419" s="576"/>
      <c r="P419" s="576"/>
      <c r="Q419" s="576"/>
      <c r="R419" s="576"/>
      <c r="S419" s="576"/>
      <c r="T419" s="108"/>
      <c r="U419" s="108"/>
      <c r="V419" s="108"/>
      <c r="W419" s="108"/>
      <c r="X419" s="108"/>
    </row>
    <row r="420" spans="1:24" s="104" customFormat="1">
      <c r="A420" s="105"/>
      <c r="B420" s="103"/>
      <c r="C420" s="576"/>
      <c r="D420" s="576"/>
      <c r="E420" s="576"/>
      <c r="F420" s="576"/>
      <c r="G420" s="576"/>
      <c r="H420" s="576"/>
      <c r="I420" s="576"/>
      <c r="J420" s="576"/>
      <c r="K420" s="576"/>
      <c r="L420" s="576"/>
      <c r="M420" s="576"/>
      <c r="N420" s="576"/>
      <c r="O420" s="576"/>
      <c r="P420" s="576"/>
      <c r="Q420" s="576"/>
      <c r="R420" s="576"/>
      <c r="S420" s="576"/>
    </row>
    <row r="421" spans="1:24" s="104" customFormat="1">
      <c r="A421" s="105"/>
      <c r="B421" s="103"/>
      <c r="C421" s="103"/>
      <c r="D421" s="104" t="s">
        <v>239</v>
      </c>
    </row>
    <row r="426" spans="1:24">
      <c r="A426" s="47" t="s">
        <v>240</v>
      </c>
    </row>
    <row r="429" spans="1:24">
      <c r="E429" s="577" t="s">
        <v>241</v>
      </c>
      <c r="F429" s="577"/>
      <c r="G429" s="577"/>
      <c r="H429" s="577"/>
      <c r="I429" s="577"/>
      <c r="J429" s="577"/>
      <c r="K429" s="577"/>
      <c r="L429" s="577"/>
      <c r="M429" s="578" t="s">
        <v>242</v>
      </c>
      <c r="N429" s="578"/>
      <c r="O429" s="571" t="s">
        <v>243</v>
      </c>
      <c r="P429" s="571"/>
      <c r="Q429" s="571"/>
      <c r="R429" s="571"/>
      <c r="S429" s="109" t="s">
        <v>244</v>
      </c>
      <c r="T429" s="109"/>
      <c r="U429" s="109"/>
    </row>
    <row r="430" spans="1:24">
      <c r="E430" s="48" t="s">
        <v>245</v>
      </c>
      <c r="G430" s="96" t="s">
        <v>246</v>
      </c>
      <c r="J430" s="48" t="s">
        <v>247</v>
      </c>
      <c r="M430" s="48" t="s">
        <v>248</v>
      </c>
      <c r="O430" s="48" t="s">
        <v>249</v>
      </c>
      <c r="Q430" s="48" t="s">
        <v>250</v>
      </c>
    </row>
    <row r="431" spans="1:24">
      <c r="E431" s="48" t="s">
        <v>94</v>
      </c>
      <c r="G431" s="95" t="s">
        <v>94</v>
      </c>
      <c r="J431" s="48" t="s">
        <v>94</v>
      </c>
      <c r="M431" s="48" t="s">
        <v>94</v>
      </c>
      <c r="O431" s="48" t="s">
        <v>94</v>
      </c>
      <c r="Q431" s="48" t="s">
        <v>94</v>
      </c>
    </row>
    <row r="433" spans="4:21">
      <c r="N433" s="110" t="s">
        <v>251</v>
      </c>
      <c r="P433" s="48" t="s">
        <v>252</v>
      </c>
      <c r="S433" s="73" t="s">
        <v>253</v>
      </c>
      <c r="T433" s="73"/>
      <c r="U433" s="73"/>
    </row>
    <row r="434" spans="4:21">
      <c r="D434" s="110" t="s">
        <v>254</v>
      </c>
      <c r="E434" s="577" t="s">
        <v>255</v>
      </c>
      <c r="F434" s="577"/>
      <c r="G434" s="577"/>
      <c r="H434" s="577"/>
      <c r="I434" s="577"/>
      <c r="J434" s="577"/>
      <c r="K434" s="577"/>
      <c r="L434" s="577"/>
      <c r="M434" s="578" t="s">
        <v>256</v>
      </c>
      <c r="N434" s="578"/>
      <c r="O434" s="571" t="s">
        <v>255</v>
      </c>
      <c r="P434" s="571"/>
      <c r="Q434" s="571"/>
      <c r="R434" s="571"/>
      <c r="S434" s="109" t="s">
        <v>257</v>
      </c>
      <c r="T434" s="109"/>
      <c r="U434" s="109"/>
    </row>
    <row r="435" spans="4:21">
      <c r="D435" s="110" t="s">
        <v>258</v>
      </c>
      <c r="E435" s="572" t="s">
        <v>259</v>
      </c>
      <c r="F435" s="572"/>
      <c r="M435" s="573" t="s">
        <v>260</v>
      </c>
      <c r="N435" s="573"/>
      <c r="O435" s="574" t="s">
        <v>261</v>
      </c>
      <c r="P435" s="574"/>
      <c r="Q435" s="574"/>
      <c r="R435" s="574"/>
      <c r="S435" s="48" t="s">
        <v>262</v>
      </c>
    </row>
    <row r="436" spans="4:21">
      <c r="D436" s="111" t="s">
        <v>263</v>
      </c>
      <c r="E436" s="595" t="s">
        <v>264</v>
      </c>
      <c r="F436" s="595"/>
      <c r="G436" s="595"/>
      <c r="H436" s="595"/>
      <c r="I436" s="595"/>
      <c r="J436" s="595"/>
      <c r="K436" s="595"/>
      <c r="L436" s="595"/>
      <c r="M436" s="595" t="s">
        <v>265</v>
      </c>
      <c r="N436" s="595"/>
      <c r="O436" s="595" t="s">
        <v>266</v>
      </c>
      <c r="P436" s="595"/>
      <c r="Q436" s="595"/>
      <c r="R436" s="595"/>
      <c r="S436" s="112" t="s">
        <v>267</v>
      </c>
      <c r="T436" s="113"/>
      <c r="U436" s="114"/>
    </row>
    <row r="437" spans="4:21">
      <c r="D437" s="110"/>
      <c r="M437" s="596" t="s">
        <v>268</v>
      </c>
      <c r="N437" s="596"/>
      <c r="O437" s="596" t="s">
        <v>269</v>
      </c>
      <c r="P437" s="596"/>
      <c r="Q437" s="596"/>
      <c r="R437" s="596"/>
      <c r="S437" s="48" t="s">
        <v>269</v>
      </c>
    </row>
    <row r="439" spans="4:21">
      <c r="D439" s="110" t="s">
        <v>52</v>
      </c>
      <c r="E439" s="65" t="s">
        <v>270</v>
      </c>
    </row>
    <row r="440" spans="4:21">
      <c r="E440" s="72" t="s">
        <v>271</v>
      </c>
      <c r="F440" s="559" t="s">
        <v>272</v>
      </c>
      <c r="G440" s="559"/>
      <c r="H440" s="559"/>
      <c r="I440" s="559"/>
      <c r="J440" s="559"/>
      <c r="K440" s="559"/>
      <c r="L440" s="559"/>
      <c r="M440" s="559"/>
      <c r="N440" s="559"/>
      <c r="O440" s="559"/>
      <c r="P440" s="559"/>
    </row>
    <row r="441" spans="4:21">
      <c r="E441" s="72"/>
      <c r="F441" s="559"/>
      <c r="G441" s="559"/>
      <c r="H441" s="559"/>
      <c r="I441" s="559"/>
      <c r="J441" s="559"/>
      <c r="K441" s="559"/>
      <c r="L441" s="559"/>
      <c r="M441" s="559"/>
      <c r="N441" s="559"/>
      <c r="O441" s="559"/>
      <c r="P441" s="559"/>
    </row>
    <row r="442" spans="4:21">
      <c r="E442" s="72"/>
      <c r="F442" s="559"/>
      <c r="G442" s="559"/>
      <c r="H442" s="559"/>
      <c r="I442" s="559"/>
      <c r="J442" s="559"/>
      <c r="K442" s="559"/>
      <c r="L442" s="559"/>
      <c r="M442" s="559"/>
      <c r="N442" s="559"/>
      <c r="O442" s="559"/>
      <c r="P442" s="559"/>
    </row>
    <row r="443" spans="4:21">
      <c r="F443" s="559"/>
      <c r="G443" s="559"/>
      <c r="H443" s="559"/>
      <c r="I443" s="559"/>
      <c r="J443" s="559"/>
      <c r="K443" s="559"/>
      <c r="L443" s="559"/>
      <c r="M443" s="559"/>
      <c r="N443" s="559"/>
      <c r="O443" s="559"/>
      <c r="P443" s="559"/>
    </row>
    <row r="444" spans="4:21">
      <c r="F444" s="115"/>
      <c r="G444" s="115"/>
      <c r="H444" s="115"/>
      <c r="I444" s="115"/>
      <c r="J444" s="115"/>
      <c r="K444" s="115"/>
      <c r="L444" s="115"/>
      <c r="M444" s="115"/>
      <c r="N444" s="115"/>
      <c r="O444" s="115"/>
      <c r="P444" s="115"/>
    </row>
    <row r="445" spans="4:21">
      <c r="D445" s="110" t="s">
        <v>52</v>
      </c>
      <c r="E445" s="65" t="s">
        <v>273</v>
      </c>
    </row>
    <row r="446" spans="4:21">
      <c r="D446" s="110"/>
      <c r="E446" s="65"/>
      <c r="M446" s="65" t="s">
        <v>274</v>
      </c>
      <c r="O446" s="65"/>
    </row>
    <row r="447" spans="4:21">
      <c r="E447" s="72" t="s">
        <v>145</v>
      </c>
      <c r="F447" s="591" t="s">
        <v>275</v>
      </c>
      <c r="G447" s="591"/>
      <c r="H447" s="591"/>
      <c r="I447" s="591"/>
      <c r="J447" s="591"/>
      <c r="K447" s="591"/>
      <c r="L447" s="591"/>
      <c r="M447" s="591"/>
      <c r="N447" s="591"/>
      <c r="O447" s="591"/>
      <c r="P447" s="591"/>
    </row>
    <row r="448" spans="4:21">
      <c r="F448" s="591"/>
      <c r="G448" s="591"/>
      <c r="H448" s="591"/>
      <c r="I448" s="591"/>
      <c r="J448" s="591"/>
      <c r="K448" s="591"/>
      <c r="L448" s="591"/>
      <c r="M448" s="591"/>
      <c r="N448" s="591"/>
      <c r="O448" s="591"/>
      <c r="P448" s="591"/>
    </row>
    <row r="449" spans="1:16">
      <c r="F449" s="591"/>
      <c r="G449" s="591"/>
      <c r="H449" s="591"/>
      <c r="I449" s="591"/>
      <c r="J449" s="591"/>
      <c r="K449" s="591"/>
      <c r="L449" s="591"/>
      <c r="M449" s="591"/>
      <c r="N449" s="591"/>
      <c r="O449" s="591"/>
      <c r="P449" s="591"/>
    </row>
    <row r="452" spans="1:16">
      <c r="A452" s="47" t="s">
        <v>276</v>
      </c>
    </row>
    <row r="453" spans="1:16">
      <c r="A453" s="48"/>
      <c r="B453" s="65" t="s">
        <v>277</v>
      </c>
    </row>
    <row r="454" spans="1:16">
      <c r="A454" s="48"/>
      <c r="C454" s="72">
        <v>2</v>
      </c>
      <c r="D454" s="592" t="s">
        <v>278</v>
      </c>
      <c r="E454" s="592"/>
      <c r="F454" s="592"/>
      <c r="G454" s="592"/>
      <c r="H454" s="592"/>
      <c r="I454" s="592"/>
      <c r="J454" s="592"/>
      <c r="K454" s="592"/>
      <c r="L454" s="592"/>
      <c r="M454" s="592"/>
      <c r="N454" s="592"/>
      <c r="O454" s="592"/>
      <c r="P454" s="592"/>
    </row>
    <row r="455" spans="1:16">
      <c r="A455" s="48"/>
      <c r="C455" s="72"/>
      <c r="D455" s="592"/>
      <c r="E455" s="592"/>
      <c r="F455" s="592"/>
      <c r="G455" s="592"/>
      <c r="H455" s="592"/>
      <c r="I455" s="592"/>
      <c r="J455" s="592"/>
      <c r="K455" s="592"/>
      <c r="L455" s="592"/>
      <c r="M455" s="592"/>
      <c r="N455" s="592"/>
      <c r="O455" s="592"/>
      <c r="P455" s="592"/>
    </row>
    <row r="456" spans="1:16">
      <c r="A456" s="48"/>
      <c r="C456" s="72"/>
      <c r="D456" s="116"/>
      <c r="E456" s="116"/>
      <c r="F456" s="116"/>
      <c r="G456" s="116"/>
      <c r="H456" s="116"/>
      <c r="I456" s="116"/>
      <c r="J456" s="116"/>
      <c r="K456" s="116"/>
      <c r="L456" s="116"/>
      <c r="M456" s="116"/>
      <c r="N456" s="116"/>
      <c r="O456" s="116"/>
      <c r="P456" s="116"/>
    </row>
    <row r="457" spans="1:16">
      <c r="A457" s="47" t="s">
        <v>279</v>
      </c>
    </row>
    <row r="458" spans="1:16">
      <c r="A458" s="48"/>
      <c r="B458" s="65" t="s">
        <v>273</v>
      </c>
      <c r="P458" s="117" t="s">
        <v>274</v>
      </c>
    </row>
    <row r="459" spans="1:16">
      <c r="C459" s="72" t="s">
        <v>145</v>
      </c>
      <c r="D459" s="591" t="s">
        <v>280</v>
      </c>
      <c r="E459" s="591"/>
      <c r="F459" s="591"/>
      <c r="G459" s="591"/>
      <c r="H459" s="591"/>
      <c r="I459" s="591"/>
      <c r="J459" s="591"/>
      <c r="K459" s="591"/>
      <c r="L459" s="591"/>
      <c r="M459" s="591"/>
      <c r="N459" s="591"/>
      <c r="O459" s="591"/>
      <c r="P459" s="591"/>
    </row>
    <row r="460" spans="1:16">
      <c r="C460" s="72"/>
      <c r="D460" s="591"/>
      <c r="E460" s="591"/>
      <c r="F460" s="591"/>
      <c r="G460" s="591"/>
      <c r="H460" s="591"/>
      <c r="I460" s="591"/>
      <c r="J460" s="591"/>
      <c r="K460" s="591"/>
      <c r="L460" s="591"/>
      <c r="M460" s="591"/>
      <c r="N460" s="591"/>
      <c r="O460" s="591"/>
      <c r="P460" s="591"/>
    </row>
    <row r="461" spans="1:16">
      <c r="C461" s="72"/>
      <c r="D461" s="591"/>
      <c r="E461" s="591"/>
      <c r="F461" s="591"/>
      <c r="G461" s="591"/>
      <c r="H461" s="591"/>
      <c r="I461" s="591"/>
      <c r="J461" s="591"/>
      <c r="K461" s="591"/>
      <c r="L461" s="591"/>
      <c r="M461" s="591"/>
      <c r="N461" s="591"/>
      <c r="O461" s="591"/>
      <c r="P461" s="591"/>
    </row>
    <row r="462" spans="1:16">
      <c r="D462" s="110" t="s">
        <v>52</v>
      </c>
      <c r="E462" s="48" t="s">
        <v>281</v>
      </c>
    </row>
    <row r="469" spans="1:90">
      <c r="A469" s="47" t="s">
        <v>282</v>
      </c>
    </row>
    <row r="470" spans="1:90">
      <c r="A470" s="118" t="s">
        <v>9</v>
      </c>
      <c r="B470" s="48" t="s">
        <v>283</v>
      </c>
      <c r="E470" s="48">
        <f>A31</f>
        <v>31</v>
      </c>
      <c r="F470" s="48" t="s">
        <v>284</v>
      </c>
    </row>
    <row r="471" spans="1:90">
      <c r="A471" s="118" t="s">
        <v>9</v>
      </c>
      <c r="B471" s="48" t="s">
        <v>285</v>
      </c>
    </row>
    <row r="473" spans="1:90">
      <c r="B473" s="47" t="s">
        <v>286</v>
      </c>
    </row>
    <row r="475" spans="1:90">
      <c r="B475" s="47" t="s">
        <v>70</v>
      </c>
      <c r="C475" s="591" t="s">
        <v>287</v>
      </c>
      <c r="D475" s="591"/>
      <c r="E475" s="591"/>
      <c r="F475" s="591"/>
      <c r="G475" s="591"/>
      <c r="H475" s="591"/>
      <c r="I475" s="591"/>
      <c r="J475" s="591"/>
      <c r="K475" s="591"/>
      <c r="L475" s="591"/>
      <c r="M475" s="591"/>
      <c r="N475" s="591"/>
      <c r="O475" s="591"/>
      <c r="P475" s="591"/>
    </row>
    <row r="476" spans="1:90">
      <c r="C476" s="591"/>
      <c r="D476" s="591"/>
      <c r="E476" s="591"/>
      <c r="F476" s="591"/>
      <c r="G476" s="591"/>
      <c r="H476" s="591"/>
      <c r="I476" s="591"/>
      <c r="J476" s="591"/>
      <c r="K476" s="591"/>
      <c r="L476" s="591"/>
      <c r="M476" s="591"/>
      <c r="N476" s="591"/>
      <c r="O476" s="591"/>
      <c r="P476" s="591"/>
      <c r="BO476" s="48" t="s">
        <v>288</v>
      </c>
      <c r="BZ476" s="48" t="s">
        <v>289</v>
      </c>
    </row>
    <row r="477" spans="1:90">
      <c r="C477" s="591"/>
      <c r="D477" s="591"/>
      <c r="E477" s="591"/>
      <c r="F477" s="591"/>
      <c r="G477" s="591"/>
      <c r="H477" s="591"/>
      <c r="I477" s="591"/>
      <c r="J477" s="591"/>
      <c r="K477" s="591"/>
      <c r="L477" s="591"/>
      <c r="M477" s="591"/>
      <c r="N477" s="591"/>
      <c r="O477" s="591"/>
      <c r="P477" s="591"/>
      <c r="BP477" s="48" t="s">
        <v>290</v>
      </c>
      <c r="BV477" s="110" t="s">
        <v>291</v>
      </c>
      <c r="BW477" s="48" t="s">
        <v>290</v>
      </c>
      <c r="BY477" s="48" t="s">
        <v>292</v>
      </c>
      <c r="BZ477" s="48" t="s">
        <v>293</v>
      </c>
      <c r="CD477" s="110" t="s">
        <v>291</v>
      </c>
      <c r="CE477" s="48" t="s">
        <v>290</v>
      </c>
      <c r="CG477" s="110" t="s">
        <v>292</v>
      </c>
      <c r="CH477" s="48" t="s">
        <v>293</v>
      </c>
      <c r="CJ477" s="110" t="s">
        <v>292</v>
      </c>
    </row>
    <row r="478" spans="1:90">
      <c r="BP478" s="119"/>
      <c r="BQ478" s="119"/>
      <c r="BR478" s="119"/>
      <c r="BS478" s="119"/>
      <c r="BT478" s="119"/>
      <c r="BU478" s="119"/>
      <c r="BV478" s="119"/>
      <c r="BW478" s="119"/>
      <c r="BX478" s="119"/>
      <c r="BY478" s="119"/>
      <c r="BZ478" s="119"/>
      <c r="CA478" s="119"/>
      <c r="CB478" s="119"/>
      <c r="CC478" s="119"/>
      <c r="CD478" s="119"/>
      <c r="CE478" s="119"/>
      <c r="CF478" s="119"/>
      <c r="CG478" s="119"/>
      <c r="CH478" s="119"/>
      <c r="CI478" s="119"/>
      <c r="CJ478" s="119"/>
      <c r="CK478" s="119"/>
      <c r="CL478" s="119"/>
    </row>
    <row r="479" spans="1:90">
      <c r="BP479" s="120"/>
      <c r="BQ479" s="121" t="s">
        <v>294</v>
      </c>
      <c r="BR479" s="121"/>
      <c r="BS479" s="121"/>
      <c r="BT479" s="121"/>
      <c r="BU479" s="121"/>
      <c r="BV479" s="121"/>
      <c r="BW479" s="122" t="s">
        <v>295</v>
      </c>
      <c r="BX479" s="123"/>
      <c r="BY479" s="123"/>
      <c r="BZ479" s="122"/>
      <c r="CA479" s="123"/>
      <c r="CB479" s="123"/>
      <c r="CC479" s="123"/>
      <c r="CD479" s="123"/>
      <c r="CE479" s="124" t="s">
        <v>296</v>
      </c>
      <c r="CF479" s="125"/>
      <c r="CG479" s="126"/>
      <c r="CH479" s="127"/>
      <c r="CI479" s="125"/>
      <c r="CJ479" s="128" t="s">
        <v>297</v>
      </c>
      <c r="CK479" s="129"/>
      <c r="CL479" s="130"/>
    </row>
    <row r="480" spans="1:90">
      <c r="BP480" s="131"/>
      <c r="BQ480" s="119"/>
      <c r="BW480" s="131"/>
      <c r="BZ480" s="131"/>
      <c r="CE480" s="131"/>
      <c r="CF480" s="119"/>
      <c r="CH480" s="132"/>
      <c r="CK480" s="131"/>
      <c r="CL480" s="119"/>
    </row>
    <row r="481" spans="2:90">
      <c r="C481" s="48" t="s">
        <v>290</v>
      </c>
      <c r="I481" s="110" t="s">
        <v>291</v>
      </c>
      <c r="J481" s="48" t="s">
        <v>290</v>
      </c>
      <c r="L481" s="48" t="s">
        <v>292</v>
      </c>
      <c r="M481" s="48" t="s">
        <v>293</v>
      </c>
      <c r="Q481" s="110" t="s">
        <v>291</v>
      </c>
      <c r="R481" s="110" t="s">
        <v>292</v>
      </c>
      <c r="T481" s="110" t="s">
        <v>291</v>
      </c>
      <c r="U481" s="95" t="s">
        <v>292</v>
      </c>
      <c r="V481" s="48" t="s">
        <v>293</v>
      </c>
      <c r="X481" s="110" t="s">
        <v>292</v>
      </c>
      <c r="BP481" s="133"/>
      <c r="BQ481" s="134" t="s">
        <v>298</v>
      </c>
      <c r="BR481" s="134"/>
      <c r="BS481" s="134"/>
      <c r="BT481" s="134"/>
      <c r="BU481" s="134"/>
      <c r="BV481" s="134"/>
      <c r="BW481" s="135" t="s">
        <v>299</v>
      </c>
      <c r="BX481" s="136"/>
      <c r="BY481" s="136"/>
      <c r="BZ481" s="131"/>
      <c r="CE481" s="131"/>
      <c r="CF481" s="119"/>
      <c r="CH481" s="131"/>
      <c r="CK481" s="131"/>
      <c r="CL481" s="119"/>
    </row>
    <row r="482" spans="2:90">
      <c r="C482" s="119"/>
      <c r="D482" s="119"/>
      <c r="E482" s="119"/>
      <c r="F482" s="119"/>
      <c r="G482" s="119"/>
      <c r="H482" s="119"/>
      <c r="I482" s="119"/>
      <c r="J482" s="119"/>
      <c r="K482" s="119"/>
      <c r="L482" s="119"/>
      <c r="M482" s="119"/>
      <c r="N482" s="119"/>
      <c r="O482" s="119"/>
      <c r="P482" s="119"/>
      <c r="Q482" s="119"/>
      <c r="R482" s="119"/>
      <c r="S482" s="119"/>
      <c r="T482" s="119"/>
      <c r="U482" s="119"/>
      <c r="V482" s="119"/>
      <c r="W482" s="119"/>
      <c r="X482" s="119"/>
      <c r="Y482" s="119"/>
      <c r="BP482" s="131"/>
      <c r="BQ482" s="119"/>
      <c r="BW482" s="131" t="s">
        <v>300</v>
      </c>
      <c r="BZ482" s="131" t="s">
        <v>94</v>
      </c>
      <c r="CE482" s="131"/>
      <c r="CF482" s="119"/>
      <c r="CH482" s="131"/>
      <c r="CK482" s="131"/>
      <c r="CL482" s="119"/>
    </row>
    <row r="483" spans="2:90">
      <c r="C483" s="137"/>
      <c r="D483" s="138" t="s">
        <v>294</v>
      </c>
      <c r="E483" s="138"/>
      <c r="F483" s="138"/>
      <c r="G483" s="138"/>
      <c r="H483" s="138"/>
      <c r="I483" s="138"/>
      <c r="J483" s="139" t="s">
        <v>295</v>
      </c>
      <c r="K483" s="140"/>
      <c r="L483" s="140"/>
      <c r="M483" s="139"/>
      <c r="N483" s="140"/>
      <c r="O483" s="140"/>
      <c r="P483" s="140"/>
      <c r="Q483" s="140"/>
      <c r="R483" s="141" t="s">
        <v>296</v>
      </c>
      <c r="S483" s="142"/>
      <c r="T483" s="143"/>
      <c r="U483" s="130" t="s">
        <v>297</v>
      </c>
      <c r="V483" s="130"/>
      <c r="W483" s="130"/>
      <c r="X483" s="144" t="s">
        <v>301</v>
      </c>
      <c r="Y483" s="144"/>
      <c r="BP483" s="131"/>
      <c r="BQ483" s="119"/>
      <c r="BW483" s="131" t="s">
        <v>302</v>
      </c>
      <c r="BZ483" s="131" t="s">
        <v>303</v>
      </c>
      <c r="CE483" s="131"/>
      <c r="CF483" s="119"/>
      <c r="CH483" s="131"/>
      <c r="CK483" s="131"/>
      <c r="CL483" s="119"/>
    </row>
    <row r="484" spans="2:90">
      <c r="C484" s="131"/>
      <c r="D484" s="119"/>
      <c r="J484" s="131"/>
      <c r="M484" s="131"/>
      <c r="R484" s="131"/>
      <c r="S484" s="145"/>
      <c r="U484" s="131"/>
      <c r="V484" s="145"/>
      <c r="X484" s="131"/>
      <c r="Y484" s="119"/>
      <c r="BP484" s="131"/>
      <c r="BQ484" s="119"/>
      <c r="BW484" s="131"/>
      <c r="BY484" s="72" t="s">
        <v>70</v>
      </c>
      <c r="BZ484" s="135" t="s">
        <v>304</v>
      </c>
      <c r="CA484" s="136"/>
      <c r="CB484" s="136"/>
      <c r="CC484" s="136"/>
      <c r="CD484" s="136"/>
      <c r="CE484" s="131"/>
      <c r="CF484" s="119"/>
      <c r="CH484" s="131"/>
      <c r="CK484" s="131"/>
      <c r="CL484" s="119"/>
    </row>
    <row r="485" spans="2:90">
      <c r="C485" s="133"/>
      <c r="D485" s="134" t="s">
        <v>298</v>
      </c>
      <c r="E485" s="134"/>
      <c r="F485" s="134"/>
      <c r="G485" s="134"/>
      <c r="H485" s="134"/>
      <c r="I485" s="134"/>
      <c r="J485" s="135" t="s">
        <v>299</v>
      </c>
      <c r="K485" s="136"/>
      <c r="L485" s="136"/>
      <c r="M485" s="131"/>
      <c r="R485" s="131"/>
      <c r="S485" s="145"/>
      <c r="U485" s="131"/>
      <c r="V485" s="145"/>
      <c r="X485" s="131"/>
      <c r="Y485" s="119"/>
      <c r="BP485" s="131"/>
      <c r="BQ485" s="119"/>
      <c r="BW485" s="131"/>
      <c r="BZ485" s="131"/>
      <c r="CE485" s="131"/>
      <c r="CF485" s="119"/>
      <c r="CH485" s="131"/>
      <c r="CK485" s="131"/>
      <c r="CL485" s="119"/>
    </row>
    <row r="486" spans="2:90">
      <c r="C486" s="131"/>
      <c r="D486" s="119"/>
      <c r="J486" s="131" t="s">
        <v>300</v>
      </c>
      <c r="M486" s="131" t="s">
        <v>94</v>
      </c>
      <c r="R486" s="131"/>
      <c r="S486" s="145"/>
      <c r="U486" s="131"/>
      <c r="V486" s="145"/>
      <c r="X486" s="131"/>
      <c r="Y486" s="119"/>
      <c r="BP486" s="131"/>
      <c r="BQ486" s="119"/>
      <c r="BW486" s="131"/>
      <c r="BY486" s="72" t="s">
        <v>305</v>
      </c>
      <c r="BZ486" s="146" t="s">
        <v>306</v>
      </c>
      <c r="CA486" s="147"/>
      <c r="CB486" s="147"/>
      <c r="CC486" s="147"/>
      <c r="CD486" s="147"/>
      <c r="CE486" s="146"/>
      <c r="CF486" s="147"/>
      <c r="CG486" s="147"/>
      <c r="CH486" s="131"/>
      <c r="CK486" s="131"/>
      <c r="CL486" s="119"/>
    </row>
    <row r="487" spans="2:90">
      <c r="C487" s="131"/>
      <c r="D487" s="119"/>
      <c r="J487" s="131" t="s">
        <v>302</v>
      </c>
      <c r="M487" s="131" t="s">
        <v>303</v>
      </c>
      <c r="R487" s="131"/>
      <c r="S487" s="145"/>
      <c r="U487" s="131"/>
      <c r="V487" s="145"/>
      <c r="X487" s="131"/>
      <c r="Y487" s="119"/>
      <c r="BP487" s="131"/>
      <c r="BQ487" s="119"/>
      <c r="BW487" s="131"/>
      <c r="BZ487" s="131"/>
      <c r="CE487" s="131"/>
      <c r="CF487" s="119"/>
      <c r="CH487" s="131"/>
      <c r="CK487" s="131"/>
      <c r="CL487" s="119"/>
    </row>
    <row r="488" spans="2:90">
      <c r="C488" s="131"/>
      <c r="D488" s="119"/>
      <c r="J488" s="131"/>
      <c r="L488" s="148" t="s">
        <v>70</v>
      </c>
      <c r="M488" s="593" t="s">
        <v>307</v>
      </c>
      <c r="N488" s="594"/>
      <c r="O488" s="594"/>
      <c r="P488" s="594"/>
      <c r="Q488" s="594"/>
      <c r="R488" s="594"/>
      <c r="S488" s="145"/>
      <c r="U488" s="131"/>
      <c r="V488" s="145"/>
      <c r="X488" s="131"/>
      <c r="Y488" s="119"/>
      <c r="BP488" s="131"/>
      <c r="BQ488" s="119"/>
      <c r="BW488" s="131"/>
      <c r="BZ488" s="131"/>
      <c r="CC488" s="149" t="s">
        <v>308</v>
      </c>
      <c r="CD488" s="72" t="s">
        <v>120</v>
      </c>
      <c r="CE488" s="131" t="s">
        <v>309</v>
      </c>
      <c r="CF488" s="119"/>
      <c r="CH488" s="131"/>
      <c r="CK488" s="131"/>
      <c r="CL488" s="119"/>
    </row>
    <row r="489" spans="2:90">
      <c r="C489" s="131"/>
      <c r="D489" s="119"/>
      <c r="J489" s="131"/>
      <c r="M489" s="131"/>
      <c r="R489" s="131"/>
      <c r="S489" s="145"/>
      <c r="U489" s="131"/>
      <c r="V489" s="145"/>
      <c r="X489" s="131"/>
      <c r="Y489" s="119"/>
      <c r="CD489" s="72"/>
      <c r="CE489" s="131"/>
      <c r="CF489" s="119" t="s">
        <v>310</v>
      </c>
      <c r="CH489" s="131"/>
      <c r="CK489" s="131"/>
      <c r="CL489" s="119"/>
    </row>
    <row r="490" spans="2:90">
      <c r="B490" s="150"/>
      <c r="C490" s="119"/>
      <c r="D490" s="119"/>
      <c r="E490" s="119"/>
      <c r="F490" s="119"/>
      <c r="G490" s="119"/>
      <c r="H490" s="119"/>
      <c r="I490" s="119"/>
      <c r="J490" s="119"/>
      <c r="K490" s="119"/>
      <c r="L490" s="119"/>
      <c r="M490" s="119"/>
      <c r="P490" s="149" t="s">
        <v>308</v>
      </c>
      <c r="Q490" s="72" t="s">
        <v>120</v>
      </c>
      <c r="R490" s="131" t="s">
        <v>309</v>
      </c>
      <c r="S490" s="119"/>
      <c r="U490" s="131"/>
      <c r="X490" s="131"/>
      <c r="Y490" s="119"/>
      <c r="CD490" s="72"/>
      <c r="CE490" s="131"/>
      <c r="CF490" s="119" t="s">
        <v>311</v>
      </c>
      <c r="CH490" s="131"/>
      <c r="CK490" s="131"/>
      <c r="CL490" s="119"/>
    </row>
    <row r="491" spans="2:90">
      <c r="Q491" s="72"/>
      <c r="R491" s="131"/>
      <c r="S491" s="119" t="s">
        <v>310</v>
      </c>
      <c r="U491" s="131"/>
      <c r="X491" s="131"/>
      <c r="Y491" s="119"/>
      <c r="CD491" s="72"/>
      <c r="CE491" s="131"/>
      <c r="CF491" s="119"/>
      <c r="CH491" s="131"/>
      <c r="CK491" s="131"/>
      <c r="CL491" s="119"/>
    </row>
    <row r="492" spans="2:90">
      <c r="Q492" s="72"/>
      <c r="R492" s="131"/>
      <c r="S492" s="119" t="s">
        <v>311</v>
      </c>
      <c r="U492" s="131"/>
      <c r="X492" s="131"/>
      <c r="Y492" s="119"/>
      <c r="CD492" s="72" t="s">
        <v>131</v>
      </c>
      <c r="CE492" s="131" t="s">
        <v>312</v>
      </c>
      <c r="CF492" s="119"/>
      <c r="CH492" s="131"/>
      <c r="CK492" s="131"/>
      <c r="CL492" s="119"/>
    </row>
    <row r="493" spans="2:90">
      <c r="Q493" s="72"/>
      <c r="R493" s="131"/>
      <c r="S493" s="119"/>
      <c r="U493" s="131"/>
      <c r="X493" s="131"/>
      <c r="Y493" s="119"/>
      <c r="CD493" s="72"/>
      <c r="CE493" s="131"/>
      <c r="CF493" s="119"/>
      <c r="CH493" s="131"/>
      <c r="CK493" s="131"/>
      <c r="CL493" s="119"/>
    </row>
    <row r="494" spans="2:90">
      <c r="Q494" s="72" t="s">
        <v>131</v>
      </c>
      <c r="R494" s="131" t="s">
        <v>313</v>
      </c>
      <c r="S494" s="119"/>
      <c r="U494" s="131"/>
      <c r="X494" s="131"/>
      <c r="Y494" s="119"/>
      <c r="CD494" s="72" t="s">
        <v>145</v>
      </c>
      <c r="CE494" s="131" t="s">
        <v>314</v>
      </c>
      <c r="CF494" s="119"/>
      <c r="CH494" s="131" t="s">
        <v>315</v>
      </c>
      <c r="CK494" s="131"/>
      <c r="CL494" s="119"/>
    </row>
    <row r="495" spans="2:90">
      <c r="R495" s="131"/>
      <c r="S495" s="119" t="s">
        <v>316</v>
      </c>
      <c r="U495" s="131"/>
      <c r="X495" s="131"/>
      <c r="Y495" s="119"/>
      <c r="CD495" s="72"/>
      <c r="CE495" s="131"/>
      <c r="CF495" s="119"/>
      <c r="CH495" s="131"/>
      <c r="CK495" s="131"/>
      <c r="CL495" s="119"/>
    </row>
    <row r="496" spans="2:90">
      <c r="R496" s="131"/>
      <c r="S496" s="581" t="s">
        <v>317</v>
      </c>
      <c r="T496" s="582"/>
      <c r="U496" s="583"/>
      <c r="X496" s="131"/>
      <c r="Y496" s="119"/>
      <c r="CD496" s="72" t="s">
        <v>104</v>
      </c>
      <c r="CE496" s="581" t="s">
        <v>318</v>
      </c>
      <c r="CF496" s="582"/>
      <c r="CG496" s="583"/>
      <c r="CH496" s="131"/>
      <c r="CK496" s="131"/>
      <c r="CL496" s="119"/>
    </row>
    <row r="497" spans="1:90">
      <c r="R497" s="131"/>
      <c r="U497" s="131"/>
      <c r="X497" s="131"/>
      <c r="Y497" s="119"/>
      <c r="CD497" s="72"/>
      <c r="CE497" s="131"/>
      <c r="CF497" s="119"/>
      <c r="CH497" s="131"/>
      <c r="CK497" s="131"/>
      <c r="CL497" s="119"/>
    </row>
    <row r="498" spans="1:90">
      <c r="R498" s="131"/>
      <c r="S498" s="119"/>
      <c r="U498" s="131"/>
      <c r="V498" s="584" t="s">
        <v>319</v>
      </c>
      <c r="W498" s="585"/>
      <c r="X498" s="586"/>
      <c r="Y498" s="119"/>
      <c r="CD498" s="72" t="s">
        <v>320</v>
      </c>
      <c r="CE498" s="131" t="s">
        <v>313</v>
      </c>
      <c r="CF498" s="119"/>
      <c r="CH498" s="131"/>
      <c r="CK498" s="131"/>
      <c r="CL498" s="119"/>
    </row>
    <row r="499" spans="1:90">
      <c r="A499" s="48"/>
      <c r="B499" s="48"/>
      <c r="R499" s="131"/>
      <c r="S499" s="119"/>
      <c r="U499" s="131"/>
      <c r="X499" s="131"/>
      <c r="Y499" s="119"/>
      <c r="CE499" s="131"/>
      <c r="CF499" s="119" t="s">
        <v>316</v>
      </c>
      <c r="CH499" s="131"/>
      <c r="CK499" s="131"/>
      <c r="CL499" s="119"/>
    </row>
    <row r="500" spans="1:90">
      <c r="R500" s="119"/>
      <c r="S500" s="119"/>
      <c r="T500" s="119"/>
      <c r="U500" s="119"/>
      <c r="V500" s="71" t="s">
        <v>321</v>
      </c>
      <c r="W500" s="71"/>
      <c r="X500" s="131"/>
      <c r="Y500" s="119"/>
      <c r="CE500" s="131"/>
      <c r="CF500" s="119"/>
      <c r="CH500" s="584" t="s">
        <v>319</v>
      </c>
      <c r="CI500" s="585"/>
      <c r="CJ500" s="586"/>
      <c r="CK500" s="131"/>
      <c r="CL500" s="119"/>
    </row>
    <row r="501" spans="1:90">
      <c r="R501" s="119"/>
      <c r="S501" s="119"/>
      <c r="T501" s="119"/>
      <c r="U501" s="119"/>
      <c r="V501" s="71"/>
      <c r="W501" s="71"/>
      <c r="X501" s="131"/>
      <c r="Y501" s="119"/>
      <c r="CE501" s="131"/>
      <c r="CF501" s="119"/>
      <c r="CG501" s="73"/>
      <c r="CH501" s="151"/>
      <c r="CI501" s="71" t="s">
        <v>321</v>
      </c>
      <c r="CJ501" s="71"/>
      <c r="CK501" s="131"/>
      <c r="CL501" s="119"/>
    </row>
    <row r="502" spans="1:90">
      <c r="CE502" s="131"/>
      <c r="CF502" s="119"/>
      <c r="CG502" s="73"/>
      <c r="CH502" s="151"/>
      <c r="CI502" s="71"/>
      <c r="CJ502" s="71"/>
      <c r="CK502" s="131"/>
      <c r="CL502" s="119"/>
    </row>
    <row r="503" spans="1:90">
      <c r="CE503" s="131"/>
      <c r="CF503" s="119" t="s">
        <v>322</v>
      </c>
      <c r="CH503" s="131"/>
      <c r="CK503" s="131"/>
      <c r="CL503" s="119"/>
    </row>
    <row r="504" spans="1:90">
      <c r="CE504" s="131"/>
      <c r="CF504" s="119"/>
      <c r="CH504" s="587" t="s">
        <v>323</v>
      </c>
      <c r="CI504" s="588"/>
      <c r="CJ504" s="589"/>
      <c r="CK504" s="131"/>
      <c r="CL504" s="119"/>
    </row>
    <row r="505" spans="1:90">
      <c r="L505" s="152" t="s">
        <v>305</v>
      </c>
      <c r="M505" s="147" t="s">
        <v>306</v>
      </c>
      <c r="N505" s="147"/>
      <c r="O505" s="147"/>
      <c r="P505" s="147"/>
      <c r="Q505" s="147"/>
      <c r="R505" s="147"/>
      <c r="CE505" s="131"/>
      <c r="CF505" s="119"/>
      <c r="CH505" s="131"/>
      <c r="CI505" s="48" t="s">
        <v>324</v>
      </c>
      <c r="CK505" s="131"/>
      <c r="CL505" s="119"/>
    </row>
    <row r="506" spans="1:90">
      <c r="CD506" s="72" t="s">
        <v>325</v>
      </c>
      <c r="CE506" s="48" t="s">
        <v>326</v>
      </c>
      <c r="CK506" s="131"/>
      <c r="CL506" s="119"/>
    </row>
    <row r="507" spans="1:90">
      <c r="CF507" s="48" t="s">
        <v>327</v>
      </c>
    </row>
    <row r="515" spans="1:30">
      <c r="B515" s="48"/>
      <c r="H515" s="67"/>
      <c r="I515" s="67"/>
      <c r="J515" s="67"/>
      <c r="K515" s="67"/>
      <c r="L515" s="590">
        <v>20743</v>
      </c>
      <c r="M515" s="590"/>
    </row>
    <row r="516" spans="1:30">
      <c r="H516" s="67"/>
      <c r="I516" s="67"/>
      <c r="J516" s="67"/>
      <c r="K516" s="67"/>
      <c r="L516" s="67" t="s">
        <v>328</v>
      </c>
      <c r="M516" s="67"/>
    </row>
    <row r="517" spans="1:30">
      <c r="H517" s="67"/>
      <c r="I517" s="67"/>
      <c r="J517" s="67"/>
      <c r="K517" s="67"/>
      <c r="L517" s="67"/>
      <c r="M517" s="67"/>
    </row>
    <row r="518" spans="1:30">
      <c r="D518" s="67" t="s">
        <v>73</v>
      </c>
      <c r="H518" s="67"/>
      <c r="I518" s="67"/>
      <c r="J518" s="67"/>
      <c r="K518" s="67"/>
      <c r="L518" s="67"/>
      <c r="M518" s="67"/>
    </row>
    <row r="519" spans="1:30">
      <c r="I519" s="67"/>
      <c r="J519" s="67" t="s">
        <v>329</v>
      </c>
      <c r="K519" s="67"/>
      <c r="L519" s="67"/>
      <c r="M519" s="67"/>
    </row>
    <row r="521" spans="1:30">
      <c r="A521" s="47" t="s">
        <v>97</v>
      </c>
    </row>
    <row r="522" spans="1:30">
      <c r="B522" s="54" t="s">
        <v>330</v>
      </c>
      <c r="C522" s="54"/>
      <c r="D522" s="54"/>
      <c r="E522" s="54"/>
      <c r="F522" s="54"/>
      <c r="G522" s="54"/>
      <c r="H522" s="54"/>
      <c r="I522" s="54"/>
      <c r="J522" s="54"/>
      <c r="K522" s="54"/>
      <c r="L522" s="54"/>
      <c r="M522" s="54"/>
      <c r="N522" s="54"/>
      <c r="O522" s="54"/>
      <c r="P522" s="54"/>
    </row>
    <row r="523" spans="1:30">
      <c r="B523" s="86">
        <v>3</v>
      </c>
      <c r="C523" s="559" t="s">
        <v>331</v>
      </c>
      <c r="D523" s="559"/>
      <c r="E523" s="559"/>
      <c r="F523" s="559"/>
      <c r="G523" s="559"/>
      <c r="H523" s="559"/>
      <c r="I523" s="559"/>
      <c r="J523" s="559"/>
      <c r="K523" s="559"/>
      <c r="L523" s="559"/>
      <c r="M523" s="559"/>
      <c r="N523" s="559"/>
      <c r="O523" s="559"/>
      <c r="P523" s="559"/>
    </row>
    <row r="524" spans="1:30">
      <c r="B524" s="86"/>
      <c r="C524" s="559"/>
      <c r="D524" s="559"/>
      <c r="E524" s="559"/>
      <c r="F524" s="559"/>
      <c r="G524" s="559"/>
      <c r="H524" s="559"/>
      <c r="I524" s="559"/>
      <c r="J524" s="559"/>
      <c r="K524" s="559"/>
      <c r="L524" s="559"/>
      <c r="M524" s="559"/>
      <c r="N524" s="559"/>
      <c r="O524" s="559"/>
      <c r="P524" s="559"/>
    </row>
    <row r="525" spans="1:30">
      <c r="B525" s="86"/>
      <c r="C525" s="153" t="s">
        <v>3</v>
      </c>
      <c r="D525" s="559" t="s">
        <v>332</v>
      </c>
      <c r="E525" s="559"/>
      <c r="F525" s="559"/>
      <c r="G525" s="559"/>
      <c r="H525" s="559"/>
      <c r="I525" s="559"/>
      <c r="J525" s="559"/>
      <c r="K525" s="559"/>
      <c r="L525" s="559"/>
      <c r="M525" s="559"/>
      <c r="N525" s="559"/>
      <c r="O525" s="559"/>
      <c r="P525" s="559"/>
      <c r="Q525" s="67" t="s">
        <v>173</v>
      </c>
    </row>
    <row r="526" spans="1:30">
      <c r="B526" s="86"/>
      <c r="C526" s="153"/>
      <c r="D526" s="559"/>
      <c r="E526" s="559"/>
      <c r="F526" s="559"/>
      <c r="G526" s="559"/>
      <c r="H526" s="559"/>
      <c r="I526" s="559"/>
      <c r="J526" s="559"/>
      <c r="K526" s="559"/>
      <c r="L526" s="559"/>
      <c r="M526" s="559"/>
      <c r="N526" s="559"/>
      <c r="O526" s="559"/>
      <c r="P526" s="559"/>
      <c r="Q526" s="154" t="s">
        <v>174</v>
      </c>
      <c r="R526" s="155"/>
      <c r="S526" s="91" t="s">
        <v>135</v>
      </c>
      <c r="T526" s="91" t="s">
        <v>175</v>
      </c>
      <c r="U526" s="91" t="s">
        <v>176</v>
      </c>
      <c r="V526" s="91" t="s">
        <v>177</v>
      </c>
      <c r="W526" s="91" t="s">
        <v>178</v>
      </c>
      <c r="X526" s="91" t="s">
        <v>179</v>
      </c>
      <c r="Y526" s="91" t="s">
        <v>180</v>
      </c>
      <c r="Z526" s="91" t="s">
        <v>181</v>
      </c>
      <c r="AA526" s="91" t="s">
        <v>182</v>
      </c>
      <c r="AB526" s="91" t="s">
        <v>183</v>
      </c>
      <c r="AC526" s="91" t="s">
        <v>184</v>
      </c>
      <c r="AD526" s="91" t="s">
        <v>185</v>
      </c>
    </row>
    <row r="527" spans="1:30">
      <c r="B527" s="86"/>
      <c r="C527" s="54"/>
      <c r="D527" s="559"/>
      <c r="E527" s="559"/>
      <c r="F527" s="559"/>
      <c r="G527" s="559"/>
      <c r="H527" s="559"/>
      <c r="I527" s="559"/>
      <c r="J527" s="559"/>
      <c r="K527" s="559"/>
      <c r="L527" s="559"/>
      <c r="M527" s="559"/>
      <c r="N527" s="559"/>
      <c r="O527" s="559"/>
      <c r="P527" s="559"/>
      <c r="Q527" s="156" t="s">
        <v>186</v>
      </c>
      <c r="R527" s="157"/>
      <c r="S527" s="157">
        <v>20</v>
      </c>
      <c r="T527" s="93">
        <v>18</v>
      </c>
      <c r="U527" s="93">
        <v>17</v>
      </c>
      <c r="V527" s="93">
        <v>15</v>
      </c>
      <c r="W527" s="93">
        <v>13</v>
      </c>
      <c r="X527" s="93">
        <v>12</v>
      </c>
      <c r="Y527" s="93">
        <v>10</v>
      </c>
      <c r="Z527" s="93">
        <v>8</v>
      </c>
      <c r="AA527" s="93">
        <v>7</v>
      </c>
      <c r="AB527" s="93">
        <v>5</v>
      </c>
      <c r="AC527" s="93">
        <v>3</v>
      </c>
      <c r="AD527" s="93">
        <v>2</v>
      </c>
    </row>
    <row r="528" spans="1:30">
      <c r="B528" s="86"/>
      <c r="C528" s="54"/>
      <c r="D528" s="559"/>
      <c r="E528" s="559"/>
      <c r="F528" s="559"/>
      <c r="G528" s="559"/>
      <c r="H528" s="559"/>
      <c r="I528" s="559"/>
      <c r="J528" s="559"/>
      <c r="K528" s="559"/>
      <c r="L528" s="559"/>
      <c r="M528" s="559"/>
      <c r="N528" s="559"/>
      <c r="O528" s="559"/>
      <c r="P528" s="559"/>
    </row>
    <row r="529" spans="2:19">
      <c r="B529" s="86"/>
      <c r="C529" s="54"/>
      <c r="D529" s="54"/>
      <c r="E529" s="54"/>
      <c r="F529" s="54"/>
      <c r="G529" s="54"/>
      <c r="H529" s="54"/>
      <c r="I529" s="54"/>
      <c r="J529" s="54"/>
      <c r="K529" s="54"/>
      <c r="L529" s="54"/>
      <c r="M529" s="54"/>
      <c r="N529" s="54"/>
      <c r="O529" s="54"/>
      <c r="P529" s="54"/>
    </row>
    <row r="530" spans="2:19">
      <c r="B530" s="86"/>
      <c r="C530" s="153" t="s">
        <v>333</v>
      </c>
      <c r="D530" s="559" t="s">
        <v>334</v>
      </c>
      <c r="E530" s="559"/>
      <c r="F530" s="559"/>
      <c r="G530" s="559"/>
      <c r="H530" s="559"/>
      <c r="I530" s="559"/>
      <c r="J530" s="559"/>
      <c r="K530" s="559"/>
      <c r="L530" s="559"/>
      <c r="M530" s="559"/>
      <c r="N530" s="559"/>
      <c r="O530" s="559"/>
      <c r="P530" s="559"/>
    </row>
    <row r="531" spans="2:19">
      <c r="B531" s="86"/>
      <c r="C531" s="54"/>
      <c r="D531" s="559"/>
      <c r="E531" s="559"/>
      <c r="F531" s="559"/>
      <c r="G531" s="559"/>
      <c r="H531" s="559"/>
      <c r="I531" s="559"/>
      <c r="J531" s="559"/>
      <c r="K531" s="559"/>
      <c r="L531" s="559"/>
      <c r="M531" s="559"/>
      <c r="N531" s="559"/>
      <c r="O531" s="559"/>
      <c r="P531" s="559"/>
    </row>
    <row r="532" spans="2:19">
      <c r="B532" s="86"/>
      <c r="C532" s="54"/>
      <c r="D532" s="559"/>
      <c r="E532" s="559"/>
      <c r="F532" s="559"/>
      <c r="G532" s="559"/>
      <c r="H532" s="559"/>
      <c r="I532" s="559"/>
      <c r="J532" s="559"/>
      <c r="K532" s="559"/>
      <c r="L532" s="559"/>
      <c r="M532" s="559"/>
      <c r="N532" s="559"/>
      <c r="O532" s="559"/>
      <c r="P532" s="559"/>
    </row>
    <row r="533" spans="2:19">
      <c r="B533" s="86"/>
      <c r="C533" s="54"/>
      <c r="D533" s="559"/>
      <c r="E533" s="559"/>
      <c r="F533" s="559"/>
      <c r="G533" s="559"/>
      <c r="H533" s="559"/>
      <c r="I533" s="559"/>
      <c r="J533" s="559"/>
      <c r="K533" s="559"/>
      <c r="L533" s="559"/>
      <c r="M533" s="559"/>
      <c r="N533" s="559"/>
      <c r="O533" s="559"/>
      <c r="P533" s="559"/>
    </row>
    <row r="534" spans="2:19">
      <c r="B534" s="86"/>
      <c r="C534" s="54"/>
      <c r="D534" s="559"/>
      <c r="E534" s="559"/>
      <c r="F534" s="559"/>
      <c r="G534" s="559"/>
      <c r="H534" s="559"/>
      <c r="I534" s="559"/>
      <c r="J534" s="559"/>
      <c r="K534" s="559"/>
      <c r="L534" s="559"/>
      <c r="M534" s="559"/>
      <c r="N534" s="559"/>
      <c r="O534" s="559"/>
      <c r="P534" s="559"/>
    </row>
    <row r="535" spans="2:19">
      <c r="B535" s="86"/>
      <c r="C535" s="54"/>
      <c r="D535" s="559" t="s">
        <v>335</v>
      </c>
      <c r="E535" s="559"/>
      <c r="F535" s="559"/>
      <c r="G535" s="559"/>
      <c r="H535" s="559"/>
      <c r="I535" s="559"/>
      <c r="J535" s="559"/>
      <c r="K535" s="559"/>
      <c r="L535" s="559"/>
      <c r="M535" s="559"/>
      <c r="N535" s="559"/>
      <c r="O535" s="559"/>
      <c r="P535" s="559"/>
    </row>
    <row r="536" spans="2:19">
      <c r="B536" s="86"/>
      <c r="C536" s="54"/>
      <c r="D536" s="559"/>
      <c r="E536" s="559"/>
      <c r="F536" s="559"/>
      <c r="G536" s="559"/>
      <c r="H536" s="559"/>
      <c r="I536" s="559"/>
      <c r="J536" s="559"/>
      <c r="K536" s="559"/>
      <c r="L536" s="559"/>
      <c r="M536" s="559"/>
      <c r="N536" s="559"/>
      <c r="O536" s="559"/>
      <c r="P536" s="559"/>
    </row>
    <row r="537" spans="2:19">
      <c r="B537" s="86"/>
      <c r="C537" s="54"/>
      <c r="D537" s="559"/>
      <c r="E537" s="559"/>
      <c r="F537" s="559"/>
      <c r="G537" s="559"/>
      <c r="H537" s="559"/>
      <c r="I537" s="559"/>
      <c r="J537" s="559"/>
      <c r="K537" s="559"/>
      <c r="L537" s="559"/>
      <c r="M537" s="559"/>
      <c r="N537" s="559"/>
      <c r="O537" s="559"/>
      <c r="P537" s="559"/>
    </row>
    <row r="538" spans="2:19">
      <c r="B538" s="86"/>
      <c r="C538" s="54"/>
      <c r="D538" s="559"/>
      <c r="E538" s="559"/>
      <c r="F538" s="559"/>
      <c r="G538" s="559"/>
      <c r="H538" s="559"/>
      <c r="I538" s="559"/>
      <c r="J538" s="559"/>
      <c r="K538" s="559"/>
      <c r="L538" s="559"/>
      <c r="M538" s="559"/>
      <c r="N538" s="559"/>
      <c r="O538" s="559"/>
      <c r="P538" s="559"/>
    </row>
    <row r="539" spans="2:19">
      <c r="B539" s="86"/>
      <c r="C539" s="54"/>
      <c r="D539" s="54"/>
      <c r="E539" s="54"/>
      <c r="F539" s="54"/>
      <c r="G539" s="54"/>
      <c r="H539" s="54"/>
      <c r="I539" s="54"/>
      <c r="J539" s="54"/>
      <c r="K539" s="54"/>
      <c r="L539" s="54"/>
      <c r="M539" s="54"/>
      <c r="N539" s="54"/>
      <c r="O539" s="54"/>
      <c r="P539" s="54"/>
    </row>
    <row r="540" spans="2:19">
      <c r="B540" s="86">
        <v>4</v>
      </c>
      <c r="C540" s="54" t="s">
        <v>336</v>
      </c>
      <c r="D540" s="54"/>
      <c r="E540" s="54"/>
      <c r="F540" s="54"/>
      <c r="G540" s="54"/>
      <c r="H540" s="54"/>
      <c r="I540" s="54"/>
      <c r="J540" s="54"/>
      <c r="K540" s="54"/>
      <c r="L540" s="54"/>
      <c r="M540" s="54"/>
      <c r="N540" s="54"/>
      <c r="O540" s="54"/>
      <c r="P540" s="54"/>
      <c r="R540" s="96" t="s">
        <v>337</v>
      </c>
      <c r="S540" s="48" t="s">
        <v>338</v>
      </c>
    </row>
    <row r="541" spans="2:19">
      <c r="B541" s="86"/>
      <c r="D541" s="54" t="s">
        <v>340</v>
      </c>
      <c r="E541" s="54"/>
      <c r="F541" s="54"/>
      <c r="G541" s="54"/>
      <c r="H541" s="54"/>
      <c r="I541" s="54"/>
      <c r="J541" s="54"/>
      <c r="K541" s="54"/>
      <c r="L541" s="54"/>
      <c r="M541" s="54"/>
      <c r="N541" s="54"/>
      <c r="O541" s="54"/>
      <c r="P541" s="54"/>
    </row>
    <row r="542" spans="2:19">
      <c r="B542" s="86">
        <v>5</v>
      </c>
      <c r="C542" s="559" t="s">
        <v>341</v>
      </c>
      <c r="D542" s="559"/>
      <c r="E542" s="559"/>
      <c r="F542" s="559"/>
      <c r="G542" s="559"/>
      <c r="H542" s="559"/>
      <c r="I542" s="559"/>
      <c r="J542" s="559"/>
      <c r="K542" s="559"/>
      <c r="L542" s="559"/>
      <c r="M542" s="559"/>
      <c r="N542" s="559"/>
      <c r="O542" s="559"/>
      <c r="P542" s="559"/>
      <c r="S542" s="48" t="s">
        <v>342</v>
      </c>
    </row>
    <row r="543" spans="2:19">
      <c r="B543" s="86"/>
      <c r="C543" s="559"/>
      <c r="D543" s="559"/>
      <c r="E543" s="559"/>
      <c r="F543" s="559"/>
      <c r="G543" s="559"/>
      <c r="H543" s="559"/>
      <c r="I543" s="559"/>
      <c r="J543" s="559"/>
      <c r="K543" s="559"/>
      <c r="L543" s="559"/>
      <c r="M543" s="559"/>
      <c r="N543" s="559"/>
      <c r="O543" s="559"/>
      <c r="P543" s="559"/>
    </row>
    <row r="544" spans="2:19">
      <c r="B544" s="86"/>
      <c r="C544" s="559"/>
      <c r="D544" s="559"/>
      <c r="E544" s="559"/>
      <c r="F544" s="559"/>
      <c r="G544" s="559"/>
      <c r="H544" s="559"/>
      <c r="I544" s="559"/>
      <c r="J544" s="559"/>
      <c r="K544" s="559"/>
      <c r="L544" s="559"/>
      <c r="M544" s="559"/>
      <c r="N544" s="559"/>
      <c r="O544" s="559"/>
      <c r="P544" s="559"/>
    </row>
    <row r="549" spans="1:3">
      <c r="A549" s="47" t="s">
        <v>343</v>
      </c>
    </row>
    <row r="550" spans="1:3">
      <c r="C550" s="48" t="s">
        <v>344</v>
      </c>
    </row>
  </sheetData>
  <mergeCells count="106">
    <mergeCell ref="T165:AN166"/>
    <mergeCell ref="T167:AN169"/>
    <mergeCell ref="C46:G48"/>
    <mergeCell ref="C3:O3"/>
    <mergeCell ref="C4:L4"/>
    <mergeCell ref="C5:H5"/>
    <mergeCell ref="D6:O6"/>
    <mergeCell ref="S6:AN7"/>
    <mergeCell ref="D7:L7"/>
    <mergeCell ref="D19:O21"/>
    <mergeCell ref="D22:O22"/>
    <mergeCell ref="D23:O23"/>
    <mergeCell ref="D25:L25"/>
    <mergeCell ref="D26:L26"/>
    <mergeCell ref="D32:P33"/>
    <mergeCell ref="D8:O9"/>
    <mergeCell ref="S8:AN9"/>
    <mergeCell ref="D10:L10"/>
    <mergeCell ref="D11:O13"/>
    <mergeCell ref="D14:O14"/>
    <mergeCell ref="D15:O17"/>
    <mergeCell ref="C384:P389"/>
    <mergeCell ref="D401:S402"/>
    <mergeCell ref="D298:P300"/>
    <mergeCell ref="B308:P309"/>
    <mergeCell ref="C310:P311"/>
    <mergeCell ref="C312:P313"/>
    <mergeCell ref="D315:P316"/>
    <mergeCell ref="B319:P321"/>
    <mergeCell ref="D39:P40"/>
    <mergeCell ref="D256:P260"/>
    <mergeCell ref="K273:M273"/>
    <mergeCell ref="K283:L283"/>
    <mergeCell ref="M283:Q283"/>
    <mergeCell ref="R283:S283"/>
    <mergeCell ref="C72:P75"/>
    <mergeCell ref="C81:P82"/>
    <mergeCell ref="C85:P86"/>
    <mergeCell ref="C89:P90"/>
    <mergeCell ref="F95:I97"/>
    <mergeCell ref="G99:I100"/>
    <mergeCell ref="M99:N99"/>
    <mergeCell ref="C322:P323"/>
    <mergeCell ref="D324:P327"/>
    <mergeCell ref="B369:P370"/>
    <mergeCell ref="D535:P538"/>
    <mergeCell ref="C542:P544"/>
    <mergeCell ref="M47:N47"/>
    <mergeCell ref="A60:P64"/>
    <mergeCell ref="CE496:CG496"/>
    <mergeCell ref="V498:X498"/>
    <mergeCell ref="CH500:CJ500"/>
    <mergeCell ref="CH504:CJ504"/>
    <mergeCell ref="L515:M515"/>
    <mergeCell ref="C523:P524"/>
    <mergeCell ref="F447:P449"/>
    <mergeCell ref="D454:P455"/>
    <mergeCell ref="D459:P461"/>
    <mergeCell ref="C475:P477"/>
    <mergeCell ref="M488:R488"/>
    <mergeCell ref="S496:U496"/>
    <mergeCell ref="E436:L436"/>
    <mergeCell ref="M436:N436"/>
    <mergeCell ref="O436:R436"/>
    <mergeCell ref="M437:N437"/>
    <mergeCell ref="O437:R437"/>
    <mergeCell ref="F440:P443"/>
    <mergeCell ref="E434:L434"/>
    <mergeCell ref="M434:N434"/>
    <mergeCell ref="D525:P528"/>
    <mergeCell ref="D530:P534"/>
    <mergeCell ref="O434:R434"/>
    <mergeCell ref="E435:F435"/>
    <mergeCell ref="M435:N435"/>
    <mergeCell ref="O435:R435"/>
    <mergeCell ref="D403:S404"/>
    <mergeCell ref="D409:S410"/>
    <mergeCell ref="C415:S416"/>
    <mergeCell ref="C419:S420"/>
    <mergeCell ref="E429:L429"/>
    <mergeCell ref="M429:N429"/>
    <mergeCell ref="O429:R429"/>
    <mergeCell ref="C371:P375"/>
    <mergeCell ref="M114:N114"/>
    <mergeCell ref="C124:P126"/>
    <mergeCell ref="C127:P128"/>
    <mergeCell ref="C133:P134"/>
    <mergeCell ref="C139:P141"/>
    <mergeCell ref="C145:P146"/>
    <mergeCell ref="M102:N102"/>
    <mergeCell ref="M105:N105"/>
    <mergeCell ref="G108:I109"/>
    <mergeCell ref="M108:N108"/>
    <mergeCell ref="C109:E110"/>
    <mergeCell ref="M111:N111"/>
    <mergeCell ref="C218:P219"/>
    <mergeCell ref="C223:P224"/>
    <mergeCell ref="C234:P235"/>
    <mergeCell ref="C241:P242"/>
    <mergeCell ref="C249:E249"/>
    <mergeCell ref="C153:P154"/>
    <mergeCell ref="E162:P164"/>
    <mergeCell ref="E167:P168"/>
    <mergeCell ref="C172:P173"/>
    <mergeCell ref="C177:P178"/>
    <mergeCell ref="C199:P200"/>
  </mergeCells>
  <phoneticPr fontId="2"/>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sheetPr>
    <tabColor rgb="FFFF0000"/>
  </sheetPr>
  <dimension ref="A1:X54"/>
  <sheetViews>
    <sheetView workbookViewId="0">
      <selection activeCell="AA3" sqref="AA3"/>
    </sheetView>
  </sheetViews>
  <sheetFormatPr defaultRowHeight="13.5"/>
  <cols>
    <col min="1" max="31" width="4.28515625" style="33" customWidth="1"/>
    <col min="32" max="46" width="9.140625" style="33" customWidth="1"/>
    <col min="47" max="16384" width="9.140625" style="33"/>
  </cols>
  <sheetData>
    <row r="1" spans="1:24" ht="14.25">
      <c r="A1" s="183" t="s">
        <v>455</v>
      </c>
      <c r="B1" s="184"/>
      <c r="C1" s="185"/>
      <c r="D1" s="185"/>
      <c r="E1" s="185"/>
      <c r="F1" s="185"/>
      <c r="G1" s="185"/>
      <c r="H1" s="185"/>
      <c r="I1" s="185"/>
      <c r="J1" s="185"/>
      <c r="K1" s="185"/>
      <c r="L1" s="185"/>
      <c r="M1" s="185"/>
      <c r="N1" s="185"/>
      <c r="O1" s="185"/>
      <c r="P1" s="185"/>
      <c r="Q1" s="185"/>
      <c r="R1" s="185"/>
      <c r="S1" s="185"/>
      <c r="T1" s="185"/>
      <c r="U1" s="185"/>
      <c r="X1" s="185"/>
    </row>
    <row r="5" spans="1:24" s="1" customFormat="1" ht="12">
      <c r="I5" s="657" t="s">
        <v>456</v>
      </c>
      <c r="J5" s="657"/>
      <c r="K5" s="658" t="s">
        <v>457</v>
      </c>
      <c r="L5" s="659"/>
      <c r="M5" s="648" t="s">
        <v>458</v>
      </c>
      <c r="N5" s="649"/>
      <c r="O5" s="662" t="s">
        <v>459</v>
      </c>
      <c r="P5" s="663"/>
      <c r="Q5" s="663"/>
      <c r="R5" s="647"/>
      <c r="S5" s="648" t="s">
        <v>460</v>
      </c>
      <c r="T5" s="649"/>
      <c r="U5" s="186"/>
      <c r="V5" s="186"/>
      <c r="W5" s="186"/>
      <c r="X5" s="187"/>
    </row>
    <row r="6" spans="1:24" s="1" customFormat="1" ht="12">
      <c r="I6" s="666" t="s">
        <v>172</v>
      </c>
      <c r="J6" s="666"/>
      <c r="K6" s="660"/>
      <c r="L6" s="661"/>
      <c r="M6" s="652" t="s">
        <v>461</v>
      </c>
      <c r="N6" s="653"/>
      <c r="O6" s="664"/>
      <c r="P6" s="665"/>
      <c r="Q6" s="665"/>
      <c r="R6" s="638"/>
      <c r="S6" s="652"/>
      <c r="T6" s="653"/>
      <c r="U6" s="188"/>
      <c r="V6" s="188"/>
      <c r="W6" s="188"/>
      <c r="X6" s="189"/>
    </row>
    <row r="7" spans="1:24" s="1" customFormat="1" ht="12">
      <c r="A7" s="648" t="s">
        <v>462</v>
      </c>
      <c r="B7" s="649"/>
      <c r="C7" s="648" t="s">
        <v>463</v>
      </c>
      <c r="D7" s="649"/>
      <c r="E7" s="648" t="s">
        <v>464</v>
      </c>
      <c r="F7" s="671"/>
      <c r="G7" s="671"/>
      <c r="H7" s="671"/>
      <c r="I7" s="671"/>
      <c r="J7" s="671"/>
      <c r="K7" s="671"/>
      <c r="L7" s="671"/>
      <c r="M7" s="671"/>
      <c r="N7" s="649"/>
      <c r="O7" s="648" t="s">
        <v>465</v>
      </c>
      <c r="P7" s="649"/>
      <c r="Q7" s="673" t="s">
        <v>466</v>
      </c>
      <c r="R7" s="674"/>
      <c r="S7" s="674"/>
      <c r="T7" s="675"/>
      <c r="U7" s="648" t="s">
        <v>467</v>
      </c>
      <c r="V7" s="649"/>
      <c r="W7" s="667" t="s">
        <v>468</v>
      </c>
      <c r="X7" s="668"/>
    </row>
    <row r="8" spans="1:24" s="1" customFormat="1" ht="12">
      <c r="A8" s="652"/>
      <c r="B8" s="653"/>
      <c r="C8" s="652"/>
      <c r="D8" s="653"/>
      <c r="E8" s="652"/>
      <c r="F8" s="672"/>
      <c r="G8" s="672"/>
      <c r="H8" s="672"/>
      <c r="I8" s="672"/>
      <c r="J8" s="672"/>
      <c r="K8" s="672"/>
      <c r="L8" s="672"/>
      <c r="M8" s="672"/>
      <c r="N8" s="653"/>
      <c r="O8" s="650"/>
      <c r="P8" s="651"/>
      <c r="Q8" s="676"/>
      <c r="R8" s="677"/>
      <c r="S8" s="677"/>
      <c r="T8" s="678"/>
      <c r="U8" s="652"/>
      <c r="V8" s="653"/>
      <c r="W8" s="669"/>
      <c r="X8" s="670"/>
    </row>
    <row r="9" spans="1:24" s="1" customFormat="1" ht="12">
      <c r="A9" s="639"/>
      <c r="B9" s="640"/>
      <c r="C9" s="639"/>
      <c r="D9" s="640"/>
      <c r="E9" s="190" t="s">
        <v>469</v>
      </c>
      <c r="F9" s="191"/>
      <c r="G9" s="645" t="s">
        <v>470</v>
      </c>
      <c r="H9" s="645"/>
      <c r="I9" s="646"/>
      <c r="J9" s="190" t="s">
        <v>469</v>
      </c>
      <c r="K9" s="191"/>
      <c r="L9" s="645" t="s">
        <v>471</v>
      </c>
      <c r="M9" s="645"/>
      <c r="N9" s="645"/>
      <c r="O9" s="190"/>
      <c r="P9" s="192" t="s">
        <v>457</v>
      </c>
      <c r="Q9" s="191"/>
      <c r="R9" s="645" t="s">
        <v>457</v>
      </c>
      <c r="S9" s="645"/>
      <c r="T9" s="647"/>
      <c r="U9" s="648"/>
      <c r="V9" s="649"/>
      <c r="W9" s="193"/>
      <c r="X9" s="194"/>
    </row>
    <row r="10" spans="1:24" s="1" customFormat="1" ht="12">
      <c r="A10" s="641"/>
      <c r="B10" s="642"/>
      <c r="C10" s="641"/>
      <c r="D10" s="642"/>
      <c r="E10" s="195"/>
      <c r="F10" s="196"/>
      <c r="G10" s="197"/>
      <c r="H10" s="197"/>
      <c r="I10" s="198"/>
      <c r="J10" s="195"/>
      <c r="K10" s="196"/>
      <c r="L10" s="654"/>
      <c r="M10" s="654"/>
      <c r="N10" s="654"/>
      <c r="O10" s="195"/>
      <c r="P10" s="199"/>
      <c r="Q10" s="196"/>
      <c r="R10" s="654" t="s">
        <v>472</v>
      </c>
      <c r="S10" s="654"/>
      <c r="T10" s="655"/>
      <c r="U10" s="650"/>
      <c r="V10" s="651"/>
      <c r="W10" s="197"/>
      <c r="X10" s="200"/>
    </row>
    <row r="11" spans="1:24" s="1" customFormat="1" ht="12">
      <c r="A11" s="643"/>
      <c r="B11" s="644"/>
      <c r="C11" s="643"/>
      <c r="D11" s="644"/>
      <c r="E11" s="201" t="s">
        <v>473</v>
      </c>
      <c r="F11" s="202"/>
      <c r="G11" s="637" t="s">
        <v>470</v>
      </c>
      <c r="H11" s="637"/>
      <c r="I11" s="656"/>
      <c r="J11" s="201" t="s">
        <v>473</v>
      </c>
      <c r="K11" s="202"/>
      <c r="L11" s="637" t="s">
        <v>471</v>
      </c>
      <c r="M11" s="637"/>
      <c r="N11" s="637"/>
      <c r="O11" s="201"/>
      <c r="P11" s="203" t="s">
        <v>472</v>
      </c>
      <c r="Q11" s="202"/>
      <c r="R11" s="637" t="s">
        <v>474</v>
      </c>
      <c r="S11" s="637"/>
      <c r="T11" s="638"/>
      <c r="U11" s="652"/>
      <c r="V11" s="653"/>
      <c r="W11" s="204"/>
      <c r="X11" s="205"/>
    </row>
    <row r="12" spans="1:24">
      <c r="A12" s="639"/>
      <c r="B12" s="640"/>
      <c r="C12" s="639"/>
      <c r="D12" s="640"/>
      <c r="E12" s="190" t="s">
        <v>469</v>
      </c>
      <c r="F12" s="191"/>
      <c r="G12" s="645" t="s">
        <v>470</v>
      </c>
      <c r="H12" s="645"/>
      <c r="I12" s="646"/>
      <c r="J12" s="190" t="s">
        <v>469</v>
      </c>
      <c r="K12" s="191"/>
      <c r="L12" s="645" t="s">
        <v>471</v>
      </c>
      <c r="M12" s="645"/>
      <c r="N12" s="645"/>
      <c r="O12" s="190"/>
      <c r="P12" s="192" t="s">
        <v>457</v>
      </c>
      <c r="Q12" s="191"/>
      <c r="R12" s="645" t="s">
        <v>457</v>
      </c>
      <c r="S12" s="645"/>
      <c r="T12" s="647"/>
      <c r="U12" s="648"/>
      <c r="V12" s="649"/>
      <c r="W12" s="193"/>
      <c r="X12" s="194"/>
    </row>
    <row r="13" spans="1:24">
      <c r="A13" s="641"/>
      <c r="B13" s="642"/>
      <c r="C13" s="641"/>
      <c r="D13" s="642"/>
      <c r="E13" s="195"/>
      <c r="F13" s="196"/>
      <c r="G13" s="197"/>
      <c r="H13" s="197"/>
      <c r="I13" s="198"/>
      <c r="J13" s="195"/>
      <c r="K13" s="196"/>
      <c r="L13" s="654"/>
      <c r="M13" s="654"/>
      <c r="N13" s="654"/>
      <c r="O13" s="195"/>
      <c r="P13" s="199"/>
      <c r="Q13" s="196"/>
      <c r="R13" s="654" t="s">
        <v>472</v>
      </c>
      <c r="S13" s="654"/>
      <c r="T13" s="655"/>
      <c r="U13" s="650"/>
      <c r="V13" s="651"/>
      <c r="W13" s="197"/>
      <c r="X13" s="200"/>
    </row>
    <row r="14" spans="1:24">
      <c r="A14" s="643"/>
      <c r="B14" s="644"/>
      <c r="C14" s="643"/>
      <c r="D14" s="644"/>
      <c r="E14" s="201" t="s">
        <v>473</v>
      </c>
      <c r="F14" s="202"/>
      <c r="G14" s="637" t="s">
        <v>470</v>
      </c>
      <c r="H14" s="637"/>
      <c r="I14" s="656"/>
      <c r="J14" s="201" t="s">
        <v>473</v>
      </c>
      <c r="K14" s="202"/>
      <c r="L14" s="637" t="s">
        <v>471</v>
      </c>
      <c r="M14" s="637"/>
      <c r="N14" s="637"/>
      <c r="O14" s="201"/>
      <c r="P14" s="203" t="s">
        <v>472</v>
      </c>
      <c r="Q14" s="202"/>
      <c r="R14" s="637" t="s">
        <v>474</v>
      </c>
      <c r="S14" s="637"/>
      <c r="T14" s="638"/>
      <c r="U14" s="652"/>
      <c r="V14" s="653"/>
      <c r="W14" s="204"/>
      <c r="X14" s="205"/>
    </row>
    <row r="15" spans="1:24">
      <c r="A15" s="639"/>
      <c r="B15" s="640"/>
      <c r="C15" s="639"/>
      <c r="D15" s="640"/>
      <c r="E15" s="190" t="s">
        <v>469</v>
      </c>
      <c r="F15" s="191"/>
      <c r="G15" s="645" t="s">
        <v>470</v>
      </c>
      <c r="H15" s="645"/>
      <c r="I15" s="646"/>
      <c r="J15" s="190" t="s">
        <v>469</v>
      </c>
      <c r="K15" s="191"/>
      <c r="L15" s="645" t="s">
        <v>471</v>
      </c>
      <c r="M15" s="645"/>
      <c r="N15" s="645"/>
      <c r="O15" s="190"/>
      <c r="P15" s="192" t="s">
        <v>457</v>
      </c>
      <c r="Q15" s="191"/>
      <c r="R15" s="645" t="s">
        <v>457</v>
      </c>
      <c r="S15" s="645"/>
      <c r="T15" s="647"/>
      <c r="U15" s="648"/>
      <c r="V15" s="649"/>
      <c r="W15" s="193"/>
      <c r="X15" s="194"/>
    </row>
    <row r="16" spans="1:24">
      <c r="A16" s="641"/>
      <c r="B16" s="642"/>
      <c r="C16" s="641"/>
      <c r="D16" s="642"/>
      <c r="E16" s="195"/>
      <c r="F16" s="196"/>
      <c r="G16" s="197"/>
      <c r="H16" s="197"/>
      <c r="I16" s="198"/>
      <c r="J16" s="195"/>
      <c r="K16" s="196"/>
      <c r="L16" s="654"/>
      <c r="M16" s="654"/>
      <c r="N16" s="654"/>
      <c r="O16" s="195"/>
      <c r="P16" s="199"/>
      <c r="Q16" s="196"/>
      <c r="R16" s="654" t="s">
        <v>472</v>
      </c>
      <c r="S16" s="654"/>
      <c r="T16" s="655"/>
      <c r="U16" s="650"/>
      <c r="V16" s="651"/>
      <c r="W16" s="197"/>
      <c r="X16" s="200"/>
    </row>
    <row r="17" spans="1:24">
      <c r="A17" s="643"/>
      <c r="B17" s="644"/>
      <c r="C17" s="643"/>
      <c r="D17" s="644"/>
      <c r="E17" s="201" t="s">
        <v>473</v>
      </c>
      <c r="F17" s="202"/>
      <c r="G17" s="637" t="s">
        <v>470</v>
      </c>
      <c r="H17" s="637"/>
      <c r="I17" s="656"/>
      <c r="J17" s="201" t="s">
        <v>473</v>
      </c>
      <c r="K17" s="202"/>
      <c r="L17" s="637" t="s">
        <v>471</v>
      </c>
      <c r="M17" s="637"/>
      <c r="N17" s="637"/>
      <c r="O17" s="201"/>
      <c r="P17" s="203" t="s">
        <v>472</v>
      </c>
      <c r="Q17" s="202"/>
      <c r="R17" s="637" t="s">
        <v>474</v>
      </c>
      <c r="S17" s="637"/>
      <c r="T17" s="638"/>
      <c r="U17" s="652"/>
      <c r="V17" s="653"/>
      <c r="W17" s="204"/>
      <c r="X17" s="205"/>
    </row>
    <row r="18" spans="1:24">
      <c r="A18" s="639"/>
      <c r="B18" s="640"/>
      <c r="C18" s="639"/>
      <c r="D18" s="640"/>
      <c r="E18" s="190" t="s">
        <v>469</v>
      </c>
      <c r="F18" s="191"/>
      <c r="G18" s="645" t="s">
        <v>470</v>
      </c>
      <c r="H18" s="645"/>
      <c r="I18" s="646"/>
      <c r="J18" s="190" t="s">
        <v>469</v>
      </c>
      <c r="K18" s="191"/>
      <c r="L18" s="645" t="s">
        <v>471</v>
      </c>
      <c r="M18" s="645"/>
      <c r="N18" s="645"/>
      <c r="O18" s="190"/>
      <c r="P18" s="192" t="s">
        <v>457</v>
      </c>
      <c r="Q18" s="191"/>
      <c r="R18" s="645" t="s">
        <v>457</v>
      </c>
      <c r="S18" s="645"/>
      <c r="T18" s="647"/>
      <c r="U18" s="648"/>
      <c r="V18" s="649"/>
      <c r="W18" s="193"/>
      <c r="X18" s="194"/>
    </row>
    <row r="19" spans="1:24">
      <c r="A19" s="641"/>
      <c r="B19" s="642"/>
      <c r="C19" s="641"/>
      <c r="D19" s="642"/>
      <c r="E19" s="195"/>
      <c r="F19" s="196"/>
      <c r="G19" s="197"/>
      <c r="H19" s="197"/>
      <c r="I19" s="198"/>
      <c r="J19" s="195"/>
      <c r="K19" s="196"/>
      <c r="L19" s="654"/>
      <c r="M19" s="654"/>
      <c r="N19" s="654"/>
      <c r="O19" s="195"/>
      <c r="P19" s="199"/>
      <c r="Q19" s="196"/>
      <c r="R19" s="654" t="s">
        <v>472</v>
      </c>
      <c r="S19" s="654"/>
      <c r="T19" s="655"/>
      <c r="U19" s="650"/>
      <c r="V19" s="651"/>
      <c r="W19" s="197"/>
      <c r="X19" s="200"/>
    </row>
    <row r="20" spans="1:24">
      <c r="A20" s="643"/>
      <c r="B20" s="644"/>
      <c r="C20" s="643"/>
      <c r="D20" s="644"/>
      <c r="E20" s="201" t="s">
        <v>473</v>
      </c>
      <c r="F20" s="202"/>
      <c r="G20" s="637" t="s">
        <v>470</v>
      </c>
      <c r="H20" s="637"/>
      <c r="I20" s="656"/>
      <c r="J20" s="201" t="s">
        <v>473</v>
      </c>
      <c r="K20" s="202"/>
      <c r="L20" s="637" t="s">
        <v>471</v>
      </c>
      <c r="M20" s="637"/>
      <c r="N20" s="637"/>
      <c r="O20" s="201"/>
      <c r="P20" s="203" t="s">
        <v>472</v>
      </c>
      <c r="Q20" s="202"/>
      <c r="R20" s="637" t="s">
        <v>474</v>
      </c>
      <c r="S20" s="637"/>
      <c r="T20" s="638"/>
      <c r="U20" s="652"/>
      <c r="V20" s="653"/>
      <c r="W20" s="204"/>
      <c r="X20" s="205"/>
    </row>
    <row r="21" spans="1:24">
      <c r="A21" s="639"/>
      <c r="B21" s="640"/>
      <c r="C21" s="639"/>
      <c r="D21" s="640"/>
      <c r="E21" s="190" t="s">
        <v>469</v>
      </c>
      <c r="F21" s="191"/>
      <c r="G21" s="645" t="s">
        <v>470</v>
      </c>
      <c r="H21" s="645"/>
      <c r="I21" s="646"/>
      <c r="J21" s="190" t="s">
        <v>469</v>
      </c>
      <c r="K21" s="191"/>
      <c r="L21" s="645" t="s">
        <v>471</v>
      </c>
      <c r="M21" s="645"/>
      <c r="N21" s="645"/>
      <c r="O21" s="190"/>
      <c r="P21" s="192" t="s">
        <v>457</v>
      </c>
      <c r="Q21" s="191"/>
      <c r="R21" s="645" t="s">
        <v>457</v>
      </c>
      <c r="S21" s="645"/>
      <c r="T21" s="647"/>
      <c r="U21" s="648"/>
      <c r="V21" s="649"/>
      <c r="W21" s="193"/>
      <c r="X21" s="194"/>
    </row>
    <row r="22" spans="1:24">
      <c r="A22" s="641"/>
      <c r="B22" s="642"/>
      <c r="C22" s="641"/>
      <c r="D22" s="642"/>
      <c r="E22" s="195"/>
      <c r="F22" s="196"/>
      <c r="G22" s="197"/>
      <c r="H22" s="197"/>
      <c r="I22" s="198"/>
      <c r="J22" s="195"/>
      <c r="K22" s="196"/>
      <c r="L22" s="654"/>
      <c r="M22" s="654"/>
      <c r="N22" s="654"/>
      <c r="O22" s="195"/>
      <c r="P22" s="199"/>
      <c r="Q22" s="196"/>
      <c r="R22" s="654" t="s">
        <v>472</v>
      </c>
      <c r="S22" s="654"/>
      <c r="T22" s="655"/>
      <c r="U22" s="650"/>
      <c r="V22" s="651"/>
      <c r="W22" s="197"/>
      <c r="X22" s="200"/>
    </row>
    <row r="23" spans="1:24">
      <c r="A23" s="643"/>
      <c r="B23" s="644"/>
      <c r="C23" s="643"/>
      <c r="D23" s="644"/>
      <c r="E23" s="201" t="s">
        <v>473</v>
      </c>
      <c r="F23" s="202"/>
      <c r="G23" s="637" t="s">
        <v>470</v>
      </c>
      <c r="H23" s="637"/>
      <c r="I23" s="656"/>
      <c r="J23" s="201" t="s">
        <v>473</v>
      </c>
      <c r="K23" s="202"/>
      <c r="L23" s="637" t="s">
        <v>471</v>
      </c>
      <c r="M23" s="637"/>
      <c r="N23" s="637"/>
      <c r="O23" s="201"/>
      <c r="P23" s="203" t="s">
        <v>472</v>
      </c>
      <c r="Q23" s="202"/>
      <c r="R23" s="637" t="s">
        <v>474</v>
      </c>
      <c r="S23" s="637"/>
      <c r="T23" s="638"/>
      <c r="U23" s="652"/>
      <c r="V23" s="653"/>
      <c r="W23" s="204"/>
      <c r="X23" s="205"/>
    </row>
    <row r="24" spans="1:24">
      <c r="A24" s="639"/>
      <c r="B24" s="640"/>
      <c r="C24" s="639"/>
      <c r="D24" s="640"/>
      <c r="E24" s="190" t="s">
        <v>469</v>
      </c>
      <c r="F24" s="191"/>
      <c r="G24" s="645" t="s">
        <v>470</v>
      </c>
      <c r="H24" s="645"/>
      <c r="I24" s="646"/>
      <c r="J24" s="190" t="s">
        <v>469</v>
      </c>
      <c r="K24" s="191"/>
      <c r="L24" s="645" t="s">
        <v>471</v>
      </c>
      <c r="M24" s="645"/>
      <c r="N24" s="645"/>
      <c r="O24" s="190"/>
      <c r="P24" s="192" t="s">
        <v>457</v>
      </c>
      <c r="Q24" s="191"/>
      <c r="R24" s="645" t="s">
        <v>457</v>
      </c>
      <c r="S24" s="645"/>
      <c r="T24" s="647"/>
      <c r="U24" s="648"/>
      <c r="V24" s="649"/>
      <c r="W24" s="193"/>
      <c r="X24" s="194"/>
    </row>
    <row r="25" spans="1:24">
      <c r="A25" s="641"/>
      <c r="B25" s="642"/>
      <c r="C25" s="641"/>
      <c r="D25" s="642"/>
      <c r="E25" s="195"/>
      <c r="F25" s="196"/>
      <c r="G25" s="197"/>
      <c r="H25" s="197"/>
      <c r="I25" s="198"/>
      <c r="J25" s="195"/>
      <c r="K25" s="196"/>
      <c r="L25" s="654"/>
      <c r="M25" s="654"/>
      <c r="N25" s="654"/>
      <c r="O25" s="195"/>
      <c r="P25" s="199"/>
      <c r="Q25" s="196"/>
      <c r="R25" s="654" t="s">
        <v>472</v>
      </c>
      <c r="S25" s="654"/>
      <c r="T25" s="655"/>
      <c r="U25" s="650"/>
      <c r="V25" s="651"/>
      <c r="W25" s="197"/>
      <c r="X25" s="200"/>
    </row>
    <row r="26" spans="1:24">
      <c r="A26" s="643"/>
      <c r="B26" s="644"/>
      <c r="C26" s="643"/>
      <c r="D26" s="644"/>
      <c r="E26" s="201" t="s">
        <v>473</v>
      </c>
      <c r="F26" s="202"/>
      <c r="G26" s="637" t="s">
        <v>470</v>
      </c>
      <c r="H26" s="637"/>
      <c r="I26" s="656"/>
      <c r="J26" s="201" t="s">
        <v>473</v>
      </c>
      <c r="K26" s="202"/>
      <c r="L26" s="637" t="s">
        <v>471</v>
      </c>
      <c r="M26" s="637"/>
      <c r="N26" s="637"/>
      <c r="O26" s="201"/>
      <c r="P26" s="203" t="s">
        <v>472</v>
      </c>
      <c r="Q26" s="202"/>
      <c r="R26" s="637" t="s">
        <v>474</v>
      </c>
      <c r="S26" s="637"/>
      <c r="T26" s="638"/>
      <c r="U26" s="652"/>
      <c r="V26" s="653"/>
      <c r="W26" s="204"/>
      <c r="X26" s="205"/>
    </row>
    <row r="27" spans="1:24">
      <c r="A27" s="639"/>
      <c r="B27" s="640"/>
      <c r="C27" s="639"/>
      <c r="D27" s="640"/>
      <c r="E27" s="190" t="s">
        <v>469</v>
      </c>
      <c r="F27" s="191"/>
      <c r="G27" s="645" t="s">
        <v>470</v>
      </c>
      <c r="H27" s="645"/>
      <c r="I27" s="646"/>
      <c r="J27" s="190" t="s">
        <v>469</v>
      </c>
      <c r="K27" s="191"/>
      <c r="L27" s="645" t="s">
        <v>471</v>
      </c>
      <c r="M27" s="645"/>
      <c r="N27" s="645"/>
      <c r="O27" s="190"/>
      <c r="P27" s="192" t="s">
        <v>457</v>
      </c>
      <c r="Q27" s="191"/>
      <c r="R27" s="645" t="s">
        <v>457</v>
      </c>
      <c r="S27" s="645"/>
      <c r="T27" s="647"/>
      <c r="U27" s="648"/>
      <c r="V27" s="649"/>
      <c r="W27" s="193"/>
      <c r="X27" s="194"/>
    </row>
    <row r="28" spans="1:24">
      <c r="A28" s="641"/>
      <c r="B28" s="642"/>
      <c r="C28" s="641"/>
      <c r="D28" s="642"/>
      <c r="E28" s="195"/>
      <c r="F28" s="196"/>
      <c r="G28" s="197"/>
      <c r="H28" s="197"/>
      <c r="I28" s="198"/>
      <c r="J28" s="195"/>
      <c r="K28" s="196"/>
      <c r="L28" s="654"/>
      <c r="M28" s="654"/>
      <c r="N28" s="654"/>
      <c r="O28" s="195"/>
      <c r="P28" s="199"/>
      <c r="Q28" s="196"/>
      <c r="R28" s="654" t="s">
        <v>472</v>
      </c>
      <c r="S28" s="654"/>
      <c r="T28" s="655"/>
      <c r="U28" s="650"/>
      <c r="V28" s="651"/>
      <c r="W28" s="197"/>
      <c r="X28" s="200"/>
    </row>
    <row r="29" spans="1:24">
      <c r="A29" s="643"/>
      <c r="B29" s="644"/>
      <c r="C29" s="643"/>
      <c r="D29" s="644"/>
      <c r="E29" s="201" t="s">
        <v>473</v>
      </c>
      <c r="F29" s="202"/>
      <c r="G29" s="637" t="s">
        <v>470</v>
      </c>
      <c r="H29" s="637"/>
      <c r="I29" s="656"/>
      <c r="J29" s="201" t="s">
        <v>473</v>
      </c>
      <c r="K29" s="202"/>
      <c r="L29" s="637" t="s">
        <v>471</v>
      </c>
      <c r="M29" s="637"/>
      <c r="N29" s="637"/>
      <c r="O29" s="201"/>
      <c r="P29" s="203" t="s">
        <v>472</v>
      </c>
      <c r="Q29" s="202"/>
      <c r="R29" s="637" t="s">
        <v>474</v>
      </c>
      <c r="S29" s="637"/>
      <c r="T29" s="638"/>
      <c r="U29" s="652"/>
      <c r="V29" s="653"/>
      <c r="W29" s="204"/>
      <c r="X29" s="205"/>
    </row>
    <row r="30" spans="1:24">
      <c r="A30" s="639"/>
      <c r="B30" s="640"/>
      <c r="C30" s="639"/>
      <c r="D30" s="640"/>
      <c r="E30" s="190" t="s">
        <v>469</v>
      </c>
      <c r="F30" s="191"/>
      <c r="G30" s="645" t="s">
        <v>470</v>
      </c>
      <c r="H30" s="645"/>
      <c r="I30" s="646"/>
      <c r="J30" s="190" t="s">
        <v>469</v>
      </c>
      <c r="K30" s="191"/>
      <c r="L30" s="645" t="s">
        <v>471</v>
      </c>
      <c r="M30" s="645"/>
      <c r="N30" s="645"/>
      <c r="O30" s="190"/>
      <c r="P30" s="192" t="s">
        <v>457</v>
      </c>
      <c r="Q30" s="191"/>
      <c r="R30" s="645" t="s">
        <v>457</v>
      </c>
      <c r="S30" s="645"/>
      <c r="T30" s="647"/>
      <c r="U30" s="648"/>
      <c r="V30" s="649"/>
      <c r="W30" s="193"/>
      <c r="X30" s="194"/>
    </row>
    <row r="31" spans="1:24">
      <c r="A31" s="641"/>
      <c r="B31" s="642"/>
      <c r="C31" s="641"/>
      <c r="D31" s="642"/>
      <c r="E31" s="195"/>
      <c r="F31" s="196"/>
      <c r="G31" s="197"/>
      <c r="H31" s="197"/>
      <c r="I31" s="198"/>
      <c r="J31" s="195"/>
      <c r="K31" s="196"/>
      <c r="L31" s="654"/>
      <c r="M31" s="654"/>
      <c r="N31" s="654"/>
      <c r="O31" s="195"/>
      <c r="P31" s="199"/>
      <c r="Q31" s="196"/>
      <c r="R31" s="654" t="s">
        <v>472</v>
      </c>
      <c r="S31" s="654"/>
      <c r="T31" s="655"/>
      <c r="U31" s="650"/>
      <c r="V31" s="651"/>
      <c r="W31" s="197"/>
      <c r="X31" s="200"/>
    </row>
    <row r="32" spans="1:24">
      <c r="A32" s="643"/>
      <c r="B32" s="644"/>
      <c r="C32" s="643"/>
      <c r="D32" s="644"/>
      <c r="E32" s="201" t="s">
        <v>473</v>
      </c>
      <c r="F32" s="202"/>
      <c r="G32" s="637" t="s">
        <v>470</v>
      </c>
      <c r="H32" s="637"/>
      <c r="I32" s="656"/>
      <c r="J32" s="201" t="s">
        <v>473</v>
      </c>
      <c r="K32" s="202"/>
      <c r="L32" s="637" t="s">
        <v>471</v>
      </c>
      <c r="M32" s="637"/>
      <c r="N32" s="637"/>
      <c r="O32" s="201"/>
      <c r="P32" s="203" t="s">
        <v>472</v>
      </c>
      <c r="Q32" s="202"/>
      <c r="R32" s="637" t="s">
        <v>474</v>
      </c>
      <c r="S32" s="637"/>
      <c r="T32" s="638"/>
      <c r="U32" s="652"/>
      <c r="V32" s="653"/>
      <c r="W32" s="204"/>
      <c r="X32" s="205"/>
    </row>
    <row r="33" spans="1:24">
      <c r="A33" s="639"/>
      <c r="B33" s="640"/>
      <c r="C33" s="639"/>
      <c r="D33" s="640"/>
      <c r="E33" s="190" t="s">
        <v>469</v>
      </c>
      <c r="F33" s="191"/>
      <c r="G33" s="645" t="s">
        <v>470</v>
      </c>
      <c r="H33" s="645"/>
      <c r="I33" s="646"/>
      <c r="J33" s="190" t="s">
        <v>469</v>
      </c>
      <c r="K33" s="191"/>
      <c r="L33" s="645" t="s">
        <v>471</v>
      </c>
      <c r="M33" s="645"/>
      <c r="N33" s="645"/>
      <c r="O33" s="190"/>
      <c r="P33" s="192" t="s">
        <v>457</v>
      </c>
      <c r="Q33" s="191"/>
      <c r="R33" s="645" t="s">
        <v>457</v>
      </c>
      <c r="S33" s="645"/>
      <c r="T33" s="647"/>
      <c r="U33" s="648"/>
      <c r="V33" s="649"/>
      <c r="W33" s="193"/>
      <c r="X33" s="194"/>
    </row>
    <row r="34" spans="1:24">
      <c r="A34" s="641"/>
      <c r="B34" s="642"/>
      <c r="C34" s="641"/>
      <c r="D34" s="642"/>
      <c r="E34" s="195"/>
      <c r="F34" s="196"/>
      <c r="G34" s="197"/>
      <c r="H34" s="197"/>
      <c r="I34" s="198"/>
      <c r="J34" s="195"/>
      <c r="K34" s="196"/>
      <c r="L34" s="654"/>
      <c r="M34" s="654"/>
      <c r="N34" s="654"/>
      <c r="O34" s="195"/>
      <c r="P34" s="199"/>
      <c r="Q34" s="196"/>
      <c r="R34" s="654" t="s">
        <v>472</v>
      </c>
      <c r="S34" s="654"/>
      <c r="T34" s="655"/>
      <c r="U34" s="650"/>
      <c r="V34" s="651"/>
      <c r="W34" s="197"/>
      <c r="X34" s="200"/>
    </row>
    <row r="35" spans="1:24">
      <c r="A35" s="643"/>
      <c r="B35" s="644"/>
      <c r="C35" s="643"/>
      <c r="D35" s="644"/>
      <c r="E35" s="201" t="s">
        <v>473</v>
      </c>
      <c r="F35" s="202"/>
      <c r="G35" s="637" t="s">
        <v>470</v>
      </c>
      <c r="H35" s="637"/>
      <c r="I35" s="656"/>
      <c r="J35" s="201" t="s">
        <v>473</v>
      </c>
      <c r="K35" s="202"/>
      <c r="L35" s="637" t="s">
        <v>471</v>
      </c>
      <c r="M35" s="637"/>
      <c r="N35" s="637"/>
      <c r="O35" s="201"/>
      <c r="P35" s="203" t="s">
        <v>472</v>
      </c>
      <c r="Q35" s="202"/>
      <c r="R35" s="637" t="s">
        <v>474</v>
      </c>
      <c r="S35" s="637"/>
      <c r="T35" s="638"/>
      <c r="U35" s="652"/>
      <c r="V35" s="653"/>
      <c r="W35" s="204"/>
      <c r="X35" s="205"/>
    </row>
    <row r="36" spans="1:24">
      <c r="A36" s="639"/>
      <c r="B36" s="640"/>
      <c r="C36" s="639"/>
      <c r="D36" s="640"/>
      <c r="E36" s="190" t="s">
        <v>469</v>
      </c>
      <c r="F36" s="191"/>
      <c r="G36" s="645" t="s">
        <v>470</v>
      </c>
      <c r="H36" s="645"/>
      <c r="I36" s="646"/>
      <c r="J36" s="190" t="s">
        <v>469</v>
      </c>
      <c r="K36" s="191"/>
      <c r="L36" s="645" t="s">
        <v>471</v>
      </c>
      <c r="M36" s="645"/>
      <c r="N36" s="645"/>
      <c r="O36" s="190"/>
      <c r="P36" s="192" t="s">
        <v>457</v>
      </c>
      <c r="Q36" s="191"/>
      <c r="R36" s="645" t="s">
        <v>457</v>
      </c>
      <c r="S36" s="645"/>
      <c r="T36" s="647"/>
      <c r="U36" s="648"/>
      <c r="V36" s="649"/>
      <c r="W36" s="193"/>
      <c r="X36" s="194"/>
    </row>
    <row r="37" spans="1:24">
      <c r="A37" s="641"/>
      <c r="B37" s="642"/>
      <c r="C37" s="641"/>
      <c r="D37" s="642"/>
      <c r="E37" s="195"/>
      <c r="F37" s="196"/>
      <c r="G37" s="197"/>
      <c r="H37" s="197"/>
      <c r="I37" s="198"/>
      <c r="J37" s="195"/>
      <c r="K37" s="196"/>
      <c r="L37" s="654"/>
      <c r="M37" s="654"/>
      <c r="N37" s="654"/>
      <c r="O37" s="195"/>
      <c r="P37" s="199"/>
      <c r="Q37" s="196"/>
      <c r="R37" s="654" t="s">
        <v>472</v>
      </c>
      <c r="S37" s="654"/>
      <c r="T37" s="655"/>
      <c r="U37" s="650"/>
      <c r="V37" s="651"/>
      <c r="W37" s="197"/>
      <c r="X37" s="200"/>
    </row>
    <row r="38" spans="1:24">
      <c r="A38" s="643"/>
      <c r="B38" s="644"/>
      <c r="C38" s="643"/>
      <c r="D38" s="644"/>
      <c r="E38" s="201" t="s">
        <v>473</v>
      </c>
      <c r="F38" s="202"/>
      <c r="G38" s="637" t="s">
        <v>470</v>
      </c>
      <c r="H38" s="637"/>
      <c r="I38" s="656"/>
      <c r="J38" s="201" t="s">
        <v>473</v>
      </c>
      <c r="K38" s="202"/>
      <c r="L38" s="637" t="s">
        <v>471</v>
      </c>
      <c r="M38" s="637"/>
      <c r="N38" s="637"/>
      <c r="O38" s="201"/>
      <c r="P38" s="203" t="s">
        <v>472</v>
      </c>
      <c r="Q38" s="202"/>
      <c r="R38" s="637" t="s">
        <v>474</v>
      </c>
      <c r="S38" s="637"/>
      <c r="T38" s="638"/>
      <c r="U38" s="652"/>
      <c r="V38" s="653"/>
      <c r="W38" s="204"/>
      <c r="X38" s="205"/>
    </row>
    <row r="39" spans="1:24">
      <c r="A39" s="639"/>
      <c r="B39" s="640"/>
      <c r="C39" s="639"/>
      <c r="D39" s="640"/>
      <c r="E39" s="190" t="s">
        <v>469</v>
      </c>
      <c r="F39" s="191"/>
      <c r="G39" s="645" t="s">
        <v>470</v>
      </c>
      <c r="H39" s="645"/>
      <c r="I39" s="646"/>
      <c r="J39" s="190" t="s">
        <v>469</v>
      </c>
      <c r="K39" s="191"/>
      <c r="L39" s="645" t="s">
        <v>471</v>
      </c>
      <c r="M39" s="645"/>
      <c r="N39" s="645"/>
      <c r="O39" s="190"/>
      <c r="P39" s="192" t="s">
        <v>457</v>
      </c>
      <c r="Q39" s="191"/>
      <c r="R39" s="645" t="s">
        <v>457</v>
      </c>
      <c r="S39" s="645"/>
      <c r="T39" s="647"/>
      <c r="U39" s="648"/>
      <c r="V39" s="649"/>
      <c r="W39" s="193"/>
      <c r="X39" s="194"/>
    </row>
    <row r="40" spans="1:24">
      <c r="A40" s="641"/>
      <c r="B40" s="642"/>
      <c r="C40" s="641"/>
      <c r="D40" s="642"/>
      <c r="E40" s="195"/>
      <c r="F40" s="196"/>
      <c r="G40" s="197"/>
      <c r="H40" s="197"/>
      <c r="I40" s="198"/>
      <c r="J40" s="195"/>
      <c r="K40" s="196"/>
      <c r="L40" s="654"/>
      <c r="M40" s="654"/>
      <c r="N40" s="654"/>
      <c r="O40" s="195"/>
      <c r="P40" s="199"/>
      <c r="Q40" s="196"/>
      <c r="R40" s="654" t="s">
        <v>472</v>
      </c>
      <c r="S40" s="654"/>
      <c r="T40" s="655"/>
      <c r="U40" s="650"/>
      <c r="V40" s="651"/>
      <c r="W40" s="197"/>
      <c r="X40" s="200"/>
    </row>
    <row r="41" spans="1:24">
      <c r="A41" s="643"/>
      <c r="B41" s="644"/>
      <c r="C41" s="643"/>
      <c r="D41" s="644"/>
      <c r="E41" s="201" t="s">
        <v>473</v>
      </c>
      <c r="F41" s="202"/>
      <c r="G41" s="637" t="s">
        <v>470</v>
      </c>
      <c r="H41" s="637"/>
      <c r="I41" s="656"/>
      <c r="J41" s="201" t="s">
        <v>473</v>
      </c>
      <c r="K41" s="202"/>
      <c r="L41" s="637" t="s">
        <v>471</v>
      </c>
      <c r="M41" s="637"/>
      <c r="N41" s="637"/>
      <c r="O41" s="201"/>
      <c r="P41" s="203" t="s">
        <v>472</v>
      </c>
      <c r="Q41" s="202"/>
      <c r="R41" s="637" t="s">
        <v>474</v>
      </c>
      <c r="S41" s="637"/>
      <c r="T41" s="638"/>
      <c r="U41" s="652"/>
      <c r="V41" s="653"/>
      <c r="W41" s="204"/>
      <c r="X41" s="205"/>
    </row>
    <row r="42" spans="1:24">
      <c r="A42" s="639"/>
      <c r="B42" s="640"/>
      <c r="C42" s="639"/>
      <c r="D42" s="640"/>
      <c r="E42" s="190" t="s">
        <v>469</v>
      </c>
      <c r="F42" s="191"/>
      <c r="G42" s="645" t="s">
        <v>470</v>
      </c>
      <c r="H42" s="645"/>
      <c r="I42" s="646"/>
      <c r="J42" s="190" t="s">
        <v>469</v>
      </c>
      <c r="K42" s="191"/>
      <c r="L42" s="645" t="s">
        <v>471</v>
      </c>
      <c r="M42" s="645"/>
      <c r="N42" s="645"/>
      <c r="O42" s="190"/>
      <c r="P42" s="192" t="s">
        <v>457</v>
      </c>
      <c r="Q42" s="191"/>
      <c r="R42" s="645" t="s">
        <v>457</v>
      </c>
      <c r="S42" s="645"/>
      <c r="T42" s="647"/>
      <c r="U42" s="648"/>
      <c r="V42" s="649"/>
      <c r="W42" s="193"/>
      <c r="X42" s="194"/>
    </row>
    <row r="43" spans="1:24">
      <c r="A43" s="641"/>
      <c r="B43" s="642"/>
      <c r="C43" s="641"/>
      <c r="D43" s="642"/>
      <c r="E43" s="195"/>
      <c r="F43" s="196"/>
      <c r="G43" s="197"/>
      <c r="H43" s="197"/>
      <c r="I43" s="198"/>
      <c r="J43" s="195"/>
      <c r="K43" s="196"/>
      <c r="L43" s="654"/>
      <c r="M43" s="654"/>
      <c r="N43" s="654"/>
      <c r="O43" s="195"/>
      <c r="P43" s="199"/>
      <c r="Q43" s="196"/>
      <c r="R43" s="654" t="s">
        <v>472</v>
      </c>
      <c r="S43" s="654"/>
      <c r="T43" s="655"/>
      <c r="U43" s="650"/>
      <c r="V43" s="651"/>
      <c r="W43" s="197"/>
      <c r="X43" s="200"/>
    </row>
    <row r="44" spans="1:24">
      <c r="A44" s="643"/>
      <c r="B44" s="644"/>
      <c r="C44" s="643"/>
      <c r="D44" s="644"/>
      <c r="E44" s="201" t="s">
        <v>473</v>
      </c>
      <c r="F44" s="202"/>
      <c r="G44" s="637" t="s">
        <v>470</v>
      </c>
      <c r="H44" s="637"/>
      <c r="I44" s="656"/>
      <c r="J44" s="201" t="s">
        <v>473</v>
      </c>
      <c r="K44" s="202"/>
      <c r="L44" s="637" t="s">
        <v>471</v>
      </c>
      <c r="M44" s="637"/>
      <c r="N44" s="637"/>
      <c r="O44" s="201"/>
      <c r="P44" s="203" t="s">
        <v>472</v>
      </c>
      <c r="Q44" s="202"/>
      <c r="R44" s="637" t="s">
        <v>474</v>
      </c>
      <c r="S44" s="637"/>
      <c r="T44" s="638"/>
      <c r="U44" s="652"/>
      <c r="V44" s="653"/>
      <c r="W44" s="204"/>
      <c r="X44" s="205"/>
    </row>
    <row r="45" spans="1:24">
      <c r="A45" s="639"/>
      <c r="B45" s="640"/>
      <c r="C45" s="639"/>
      <c r="D45" s="640"/>
      <c r="E45" s="190" t="s">
        <v>469</v>
      </c>
      <c r="F45" s="191"/>
      <c r="G45" s="645" t="s">
        <v>470</v>
      </c>
      <c r="H45" s="645"/>
      <c r="I45" s="646"/>
      <c r="J45" s="190" t="s">
        <v>469</v>
      </c>
      <c r="K45" s="191"/>
      <c r="L45" s="645" t="s">
        <v>471</v>
      </c>
      <c r="M45" s="645"/>
      <c r="N45" s="645"/>
      <c r="O45" s="190"/>
      <c r="P45" s="192" t="s">
        <v>457</v>
      </c>
      <c r="Q45" s="191"/>
      <c r="R45" s="645" t="s">
        <v>457</v>
      </c>
      <c r="S45" s="645"/>
      <c r="T45" s="647"/>
      <c r="U45" s="648"/>
      <c r="V45" s="649"/>
      <c r="W45" s="193"/>
      <c r="X45" s="194"/>
    </row>
    <row r="46" spans="1:24">
      <c r="A46" s="641"/>
      <c r="B46" s="642"/>
      <c r="C46" s="641"/>
      <c r="D46" s="642"/>
      <c r="E46" s="195"/>
      <c r="F46" s="196"/>
      <c r="G46" s="197"/>
      <c r="H46" s="197"/>
      <c r="I46" s="198"/>
      <c r="J46" s="195"/>
      <c r="K46" s="196"/>
      <c r="L46" s="654"/>
      <c r="M46" s="654"/>
      <c r="N46" s="654"/>
      <c r="O46" s="195"/>
      <c r="P46" s="199"/>
      <c r="Q46" s="196"/>
      <c r="R46" s="654" t="s">
        <v>472</v>
      </c>
      <c r="S46" s="654"/>
      <c r="T46" s="655"/>
      <c r="U46" s="650"/>
      <c r="V46" s="651"/>
      <c r="W46" s="197"/>
      <c r="X46" s="200"/>
    </row>
    <row r="47" spans="1:24">
      <c r="A47" s="643"/>
      <c r="B47" s="644"/>
      <c r="C47" s="643"/>
      <c r="D47" s="644"/>
      <c r="E47" s="201" t="s">
        <v>473</v>
      </c>
      <c r="F47" s="202"/>
      <c r="G47" s="637" t="s">
        <v>470</v>
      </c>
      <c r="H47" s="637"/>
      <c r="I47" s="656"/>
      <c r="J47" s="201" t="s">
        <v>473</v>
      </c>
      <c r="K47" s="202"/>
      <c r="L47" s="637" t="s">
        <v>471</v>
      </c>
      <c r="M47" s="637"/>
      <c r="N47" s="637"/>
      <c r="O47" s="201"/>
      <c r="P47" s="203" t="s">
        <v>472</v>
      </c>
      <c r="Q47" s="202"/>
      <c r="R47" s="637" t="s">
        <v>474</v>
      </c>
      <c r="S47" s="637"/>
      <c r="T47" s="638"/>
      <c r="U47" s="652"/>
      <c r="V47" s="653"/>
      <c r="W47" s="204"/>
      <c r="X47" s="205"/>
    </row>
    <row r="48" spans="1:24">
      <c r="A48" s="639"/>
      <c r="B48" s="640"/>
      <c r="C48" s="639"/>
      <c r="D48" s="640"/>
      <c r="E48" s="190" t="s">
        <v>469</v>
      </c>
      <c r="F48" s="191"/>
      <c r="G48" s="645" t="s">
        <v>470</v>
      </c>
      <c r="H48" s="645"/>
      <c r="I48" s="646"/>
      <c r="J48" s="190" t="s">
        <v>469</v>
      </c>
      <c r="K48" s="191"/>
      <c r="L48" s="645" t="s">
        <v>471</v>
      </c>
      <c r="M48" s="645"/>
      <c r="N48" s="645"/>
      <c r="O48" s="190"/>
      <c r="P48" s="192" t="s">
        <v>457</v>
      </c>
      <c r="Q48" s="191"/>
      <c r="R48" s="645" t="s">
        <v>457</v>
      </c>
      <c r="S48" s="645"/>
      <c r="T48" s="647"/>
      <c r="U48" s="648"/>
      <c r="V48" s="649"/>
      <c r="W48" s="193"/>
      <c r="X48" s="194"/>
    </row>
    <row r="49" spans="1:24">
      <c r="A49" s="641"/>
      <c r="B49" s="642"/>
      <c r="C49" s="641"/>
      <c r="D49" s="642"/>
      <c r="E49" s="195"/>
      <c r="F49" s="196"/>
      <c r="G49" s="197"/>
      <c r="H49" s="197"/>
      <c r="I49" s="198"/>
      <c r="J49" s="195"/>
      <c r="K49" s="196"/>
      <c r="L49" s="654"/>
      <c r="M49" s="654"/>
      <c r="N49" s="654"/>
      <c r="O49" s="195"/>
      <c r="P49" s="199"/>
      <c r="Q49" s="196"/>
      <c r="R49" s="654" t="s">
        <v>472</v>
      </c>
      <c r="S49" s="654"/>
      <c r="T49" s="655"/>
      <c r="U49" s="650"/>
      <c r="V49" s="651"/>
      <c r="W49" s="197"/>
      <c r="X49" s="200"/>
    </row>
    <row r="50" spans="1:24">
      <c r="A50" s="643"/>
      <c r="B50" s="644"/>
      <c r="C50" s="643"/>
      <c r="D50" s="644"/>
      <c r="E50" s="201" t="s">
        <v>473</v>
      </c>
      <c r="F50" s="202"/>
      <c r="G50" s="637" t="s">
        <v>470</v>
      </c>
      <c r="H50" s="637"/>
      <c r="I50" s="656"/>
      <c r="J50" s="201" t="s">
        <v>473</v>
      </c>
      <c r="K50" s="202"/>
      <c r="L50" s="637" t="s">
        <v>471</v>
      </c>
      <c r="M50" s="637"/>
      <c r="N50" s="637"/>
      <c r="O50" s="201"/>
      <c r="P50" s="203" t="s">
        <v>472</v>
      </c>
      <c r="Q50" s="202"/>
      <c r="R50" s="637" t="s">
        <v>474</v>
      </c>
      <c r="S50" s="637"/>
      <c r="T50" s="638"/>
      <c r="U50" s="652"/>
      <c r="V50" s="653"/>
      <c r="W50" s="204"/>
      <c r="X50" s="205"/>
    </row>
    <row r="51" spans="1:24">
      <c r="A51" s="639"/>
      <c r="B51" s="640"/>
      <c r="C51" s="639"/>
      <c r="D51" s="640"/>
      <c r="E51" s="190" t="s">
        <v>469</v>
      </c>
      <c r="F51" s="191"/>
      <c r="G51" s="645" t="s">
        <v>470</v>
      </c>
      <c r="H51" s="645"/>
      <c r="I51" s="646"/>
      <c r="J51" s="190" t="s">
        <v>469</v>
      </c>
      <c r="K51" s="191"/>
      <c r="L51" s="645" t="s">
        <v>471</v>
      </c>
      <c r="M51" s="645"/>
      <c r="N51" s="645"/>
      <c r="O51" s="190"/>
      <c r="P51" s="192" t="s">
        <v>457</v>
      </c>
      <c r="Q51" s="191"/>
      <c r="R51" s="645" t="s">
        <v>457</v>
      </c>
      <c r="S51" s="645"/>
      <c r="T51" s="647"/>
      <c r="U51" s="648"/>
      <c r="V51" s="649"/>
      <c r="W51" s="193"/>
      <c r="X51" s="194"/>
    </row>
    <row r="52" spans="1:24">
      <c r="A52" s="641"/>
      <c r="B52" s="642"/>
      <c r="C52" s="641"/>
      <c r="D52" s="642"/>
      <c r="E52" s="195"/>
      <c r="F52" s="196"/>
      <c r="G52" s="197"/>
      <c r="H52" s="197"/>
      <c r="I52" s="198"/>
      <c r="J52" s="195"/>
      <c r="K52" s="196"/>
      <c r="L52" s="654"/>
      <c r="M52" s="654"/>
      <c r="N52" s="654"/>
      <c r="O52" s="195"/>
      <c r="P52" s="199"/>
      <c r="Q52" s="196"/>
      <c r="R52" s="654" t="s">
        <v>472</v>
      </c>
      <c r="S52" s="654"/>
      <c r="T52" s="655"/>
      <c r="U52" s="650"/>
      <c r="V52" s="651"/>
      <c r="W52" s="197"/>
      <c r="X52" s="200"/>
    </row>
    <row r="53" spans="1:24">
      <c r="A53" s="643"/>
      <c r="B53" s="644"/>
      <c r="C53" s="643"/>
      <c r="D53" s="644"/>
      <c r="E53" s="201" t="s">
        <v>473</v>
      </c>
      <c r="F53" s="202"/>
      <c r="G53" s="637" t="s">
        <v>470</v>
      </c>
      <c r="H53" s="637"/>
      <c r="I53" s="656"/>
      <c r="J53" s="201" t="s">
        <v>473</v>
      </c>
      <c r="K53" s="202"/>
      <c r="L53" s="637" t="s">
        <v>471</v>
      </c>
      <c r="M53" s="637"/>
      <c r="N53" s="637"/>
      <c r="O53" s="201"/>
      <c r="P53" s="203" t="s">
        <v>472</v>
      </c>
      <c r="Q53" s="202"/>
      <c r="R53" s="637" t="s">
        <v>474</v>
      </c>
      <c r="S53" s="637"/>
      <c r="T53" s="638"/>
      <c r="U53" s="652"/>
      <c r="V53" s="653"/>
      <c r="W53" s="204"/>
      <c r="X53" s="205"/>
    </row>
    <row r="54" spans="1:24">
      <c r="A54" s="33" t="s">
        <v>475</v>
      </c>
    </row>
  </sheetData>
  <mergeCells count="179">
    <mergeCell ref="I5:J5"/>
    <mergeCell ref="K5:L6"/>
    <mergeCell ref="M5:N5"/>
    <mergeCell ref="O5:R6"/>
    <mergeCell ref="S5:T6"/>
    <mergeCell ref="I6:J6"/>
    <mergeCell ref="M6:N6"/>
    <mergeCell ref="W7:X8"/>
    <mergeCell ref="A9:B11"/>
    <mergeCell ref="C9:D11"/>
    <mergeCell ref="G9:I9"/>
    <mergeCell ref="L9:N9"/>
    <mergeCell ref="R9:T9"/>
    <mergeCell ref="U9:V11"/>
    <mergeCell ref="L10:N10"/>
    <mergeCell ref="R10:T10"/>
    <mergeCell ref="G11:I11"/>
    <mergeCell ref="A7:B8"/>
    <mergeCell ref="C7:D8"/>
    <mergeCell ref="E7:N8"/>
    <mergeCell ref="O7:P8"/>
    <mergeCell ref="Q7:T8"/>
    <mergeCell ref="U7:V8"/>
    <mergeCell ref="U12:V14"/>
    <mergeCell ref="L13:N13"/>
    <mergeCell ref="R13:T13"/>
    <mergeCell ref="G14:I14"/>
    <mergeCell ref="L14:N14"/>
    <mergeCell ref="R14:T14"/>
    <mergeCell ref="L11:N11"/>
    <mergeCell ref="R11:T11"/>
    <mergeCell ref="A12:B14"/>
    <mergeCell ref="C12:D14"/>
    <mergeCell ref="G12:I12"/>
    <mergeCell ref="L12:N12"/>
    <mergeCell ref="R12:T12"/>
    <mergeCell ref="U18:V20"/>
    <mergeCell ref="L19:N19"/>
    <mergeCell ref="R19:T19"/>
    <mergeCell ref="G20:I20"/>
    <mergeCell ref="L20:N20"/>
    <mergeCell ref="R20:T20"/>
    <mergeCell ref="R17:T17"/>
    <mergeCell ref="A18:B20"/>
    <mergeCell ref="C18:D20"/>
    <mergeCell ref="G18:I18"/>
    <mergeCell ref="L18:N18"/>
    <mergeCell ref="R18:T18"/>
    <mergeCell ref="A15:B17"/>
    <mergeCell ref="C15:D17"/>
    <mergeCell ref="G15:I15"/>
    <mergeCell ref="L15:N15"/>
    <mergeCell ref="R15:T15"/>
    <mergeCell ref="U15:V17"/>
    <mergeCell ref="L16:N16"/>
    <mergeCell ref="R16:T16"/>
    <mergeCell ref="G17:I17"/>
    <mergeCell ref="L17:N17"/>
    <mergeCell ref="U24:V26"/>
    <mergeCell ref="L25:N25"/>
    <mergeCell ref="R25:T25"/>
    <mergeCell ref="G26:I26"/>
    <mergeCell ref="L26:N26"/>
    <mergeCell ref="R26:T26"/>
    <mergeCell ref="R23:T23"/>
    <mergeCell ref="A24:B26"/>
    <mergeCell ref="C24:D26"/>
    <mergeCell ref="G24:I24"/>
    <mergeCell ref="L24:N24"/>
    <mergeCell ref="R24:T24"/>
    <mergeCell ref="A21:B23"/>
    <mergeCell ref="C21:D23"/>
    <mergeCell ref="G21:I21"/>
    <mergeCell ref="L21:N21"/>
    <mergeCell ref="R21:T21"/>
    <mergeCell ref="U21:V23"/>
    <mergeCell ref="L22:N22"/>
    <mergeCell ref="R22:T22"/>
    <mergeCell ref="G23:I23"/>
    <mergeCell ref="L23:N23"/>
    <mergeCell ref="U30:V32"/>
    <mergeCell ref="L31:N31"/>
    <mergeCell ref="R31:T31"/>
    <mergeCell ref="G32:I32"/>
    <mergeCell ref="L32:N32"/>
    <mergeCell ref="R32:T32"/>
    <mergeCell ref="R29:T29"/>
    <mergeCell ref="A30:B32"/>
    <mergeCell ref="C30:D32"/>
    <mergeCell ref="G30:I30"/>
    <mergeCell ref="L30:N30"/>
    <mergeCell ref="R30:T30"/>
    <mergeCell ref="A27:B29"/>
    <mergeCell ref="C27:D29"/>
    <mergeCell ref="G27:I27"/>
    <mergeCell ref="L27:N27"/>
    <mergeCell ref="R27:T27"/>
    <mergeCell ref="U27:V29"/>
    <mergeCell ref="L28:N28"/>
    <mergeCell ref="R28:T28"/>
    <mergeCell ref="G29:I29"/>
    <mergeCell ref="L29:N29"/>
    <mergeCell ref="U36:V38"/>
    <mergeCell ref="L37:N37"/>
    <mergeCell ref="R37:T37"/>
    <mergeCell ref="G38:I38"/>
    <mergeCell ref="L38:N38"/>
    <mergeCell ref="R38:T38"/>
    <mergeCell ref="R35:T35"/>
    <mergeCell ref="A36:B38"/>
    <mergeCell ref="C36:D38"/>
    <mergeCell ref="G36:I36"/>
    <mergeCell ref="L36:N36"/>
    <mergeCell ref="R36:T36"/>
    <mergeCell ref="A33:B35"/>
    <mergeCell ref="C33:D35"/>
    <mergeCell ref="G33:I33"/>
    <mergeCell ref="L33:N33"/>
    <mergeCell ref="R33:T33"/>
    <mergeCell ref="U33:V35"/>
    <mergeCell ref="L34:N34"/>
    <mergeCell ref="R34:T34"/>
    <mergeCell ref="G35:I35"/>
    <mergeCell ref="L35:N35"/>
    <mergeCell ref="U42:V44"/>
    <mergeCell ref="L43:N43"/>
    <mergeCell ref="R43:T43"/>
    <mergeCell ref="G44:I44"/>
    <mergeCell ref="L44:N44"/>
    <mergeCell ref="R44:T44"/>
    <mergeCell ref="R41:T41"/>
    <mergeCell ref="A42:B44"/>
    <mergeCell ref="C42:D44"/>
    <mergeCell ref="G42:I42"/>
    <mergeCell ref="L42:N42"/>
    <mergeCell ref="R42:T42"/>
    <mergeCell ref="A39:B41"/>
    <mergeCell ref="C39:D41"/>
    <mergeCell ref="G39:I39"/>
    <mergeCell ref="L39:N39"/>
    <mergeCell ref="R39:T39"/>
    <mergeCell ref="U39:V41"/>
    <mergeCell ref="L40:N40"/>
    <mergeCell ref="R40:T40"/>
    <mergeCell ref="G41:I41"/>
    <mergeCell ref="L41:N41"/>
    <mergeCell ref="U48:V50"/>
    <mergeCell ref="L49:N49"/>
    <mergeCell ref="R49:T49"/>
    <mergeCell ref="G50:I50"/>
    <mergeCell ref="L50:N50"/>
    <mergeCell ref="R50:T50"/>
    <mergeCell ref="R47:T47"/>
    <mergeCell ref="A48:B50"/>
    <mergeCell ref="C48:D50"/>
    <mergeCell ref="G48:I48"/>
    <mergeCell ref="L48:N48"/>
    <mergeCell ref="R48:T48"/>
    <mergeCell ref="A45:B47"/>
    <mergeCell ref="C45:D47"/>
    <mergeCell ref="G45:I45"/>
    <mergeCell ref="L45:N45"/>
    <mergeCell ref="R45:T45"/>
    <mergeCell ref="U45:V47"/>
    <mergeCell ref="L46:N46"/>
    <mergeCell ref="R46:T46"/>
    <mergeCell ref="G47:I47"/>
    <mergeCell ref="L47:N47"/>
    <mergeCell ref="R53:T53"/>
    <mergeCell ref="A51:B53"/>
    <mergeCell ref="C51:D53"/>
    <mergeCell ref="G51:I51"/>
    <mergeCell ref="L51:N51"/>
    <mergeCell ref="R51:T51"/>
    <mergeCell ref="U51:V53"/>
    <mergeCell ref="L52:N52"/>
    <mergeCell ref="R52:T52"/>
    <mergeCell ref="G53:I53"/>
    <mergeCell ref="L53:N53"/>
  </mergeCells>
  <phoneticPr fontId="2"/>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T71"/>
  <sheetViews>
    <sheetView showGridLines="0" workbookViewId="0">
      <selection activeCell="C11" sqref="C11"/>
    </sheetView>
  </sheetViews>
  <sheetFormatPr defaultRowHeight="12"/>
  <cols>
    <col min="1" max="2" width="4" customWidth="1"/>
    <col min="3" max="3" width="14" customWidth="1"/>
    <col min="4" max="4" width="12.7109375" customWidth="1"/>
    <col min="5" max="5" width="10.42578125" customWidth="1"/>
    <col min="6" max="6" width="9" customWidth="1"/>
    <col min="7" max="8" width="15" customWidth="1"/>
    <col min="9" max="9" width="5.5703125" customWidth="1"/>
    <col min="10" max="10" width="4" customWidth="1"/>
    <col min="11" max="14" width="1.85546875" customWidth="1"/>
    <col min="15" max="15" width="4.5703125" customWidth="1"/>
    <col min="16" max="18" width="4.7109375" hidden="1" customWidth="1"/>
    <col min="19" max="19" width="4.85546875" hidden="1" customWidth="1"/>
    <col min="20" max="20" width="4.140625" hidden="1" customWidth="1"/>
    <col min="21" max="21" width="10.28515625" customWidth="1"/>
  </cols>
  <sheetData>
    <row r="1" spans="1:20" ht="18.75">
      <c r="A1" s="417" t="s">
        <v>557</v>
      </c>
      <c r="B1" s="417"/>
      <c r="C1" s="418"/>
      <c r="P1" t="s">
        <v>567</v>
      </c>
    </row>
    <row r="2" spans="1:20">
      <c r="F2" t="s">
        <v>559</v>
      </c>
    </row>
    <row r="3" spans="1:20">
      <c r="I3" s="377"/>
      <c r="P3" t="s">
        <v>568</v>
      </c>
      <c r="Q3" t="s">
        <v>569</v>
      </c>
      <c r="R3" t="s">
        <v>569</v>
      </c>
      <c r="S3" t="s">
        <v>570</v>
      </c>
      <c r="T3" t="s">
        <v>571</v>
      </c>
    </row>
    <row r="4" spans="1:20" ht="12.75" thickBot="1">
      <c r="C4" s="231" t="s">
        <v>558</v>
      </c>
      <c r="I4" s="377"/>
    </row>
    <row r="5" spans="1:20" ht="36" customHeight="1" thickBot="1">
      <c r="C5" s="411">
        <v>32</v>
      </c>
      <c r="D5" s="230" t="s">
        <v>520</v>
      </c>
      <c r="E5" s="230"/>
      <c r="F5" s="224"/>
      <c r="G5" s="230"/>
      <c r="H5" s="230"/>
      <c r="P5" s="378">
        <f>+Q5+R5</f>
        <v>51</v>
      </c>
      <c r="Q5" s="392">
        <v>6</v>
      </c>
      <c r="R5" s="392">
        <v>45</v>
      </c>
      <c r="S5" s="380">
        <v>1</v>
      </c>
      <c r="T5" s="393">
        <v>0</v>
      </c>
    </row>
    <row r="6" spans="1:20" ht="26.25" customHeight="1">
      <c r="C6" s="407"/>
      <c r="D6" s="230"/>
      <c r="E6" s="230"/>
      <c r="F6" s="224"/>
      <c r="G6" s="230"/>
      <c r="H6" s="230"/>
      <c r="P6" s="381"/>
      <c r="Q6" s="394"/>
      <c r="R6" s="394"/>
      <c r="S6" s="275"/>
      <c r="T6" s="395"/>
    </row>
    <row r="7" spans="1:20" ht="13.5">
      <c r="B7" s="408" t="s">
        <v>575</v>
      </c>
      <c r="C7" s="408" t="s">
        <v>572</v>
      </c>
      <c r="D7" s="230"/>
      <c r="E7" s="230"/>
      <c r="F7" s="224"/>
      <c r="G7" s="230"/>
      <c r="H7" s="230"/>
      <c r="P7" s="381"/>
      <c r="Q7" s="394"/>
      <c r="R7" s="394"/>
      <c r="S7" s="275"/>
      <c r="T7" s="395"/>
    </row>
    <row r="8" spans="1:20" ht="39.75" customHeight="1">
      <c r="C8" s="679" t="s">
        <v>560</v>
      </c>
      <c r="D8" s="679"/>
      <c r="E8" s="679"/>
      <c r="F8" s="224"/>
      <c r="G8" s="230" t="s">
        <v>561</v>
      </c>
      <c r="H8" s="230"/>
      <c r="P8" s="381">
        <f t="shared" ref="P8:P37" si="0">+Q8+R8</f>
        <v>50</v>
      </c>
      <c r="Q8" s="394">
        <v>5</v>
      </c>
      <c r="R8" s="394">
        <v>45</v>
      </c>
      <c r="S8" s="275">
        <v>2</v>
      </c>
      <c r="T8" s="395">
        <v>0</v>
      </c>
    </row>
    <row r="9" spans="1:20" ht="13.5">
      <c r="C9" s="390" t="s">
        <v>501</v>
      </c>
      <c r="D9" s="680" t="s">
        <v>562</v>
      </c>
      <c r="E9" s="680"/>
      <c r="F9" s="35"/>
      <c r="G9" s="681" t="s">
        <v>563</v>
      </c>
      <c r="H9" s="682"/>
      <c r="P9" s="381">
        <f t="shared" si="0"/>
        <v>49</v>
      </c>
      <c r="Q9" s="394">
        <v>4</v>
      </c>
      <c r="R9" s="394">
        <v>45</v>
      </c>
      <c r="S9" s="275">
        <v>3</v>
      </c>
      <c r="T9" s="395">
        <v>0</v>
      </c>
    </row>
    <row r="10" spans="1:20" ht="13.5">
      <c r="C10" s="390" t="s">
        <v>564</v>
      </c>
      <c r="D10" s="390" t="s">
        <v>507</v>
      </c>
      <c r="E10" s="390" t="s">
        <v>508</v>
      </c>
      <c r="F10" s="35"/>
      <c r="G10" s="390" t="s">
        <v>520</v>
      </c>
      <c r="H10" s="390" t="s">
        <v>507</v>
      </c>
      <c r="P10" s="381">
        <f t="shared" si="0"/>
        <v>48</v>
      </c>
      <c r="Q10" s="394">
        <v>3</v>
      </c>
      <c r="R10" s="394">
        <v>45</v>
      </c>
      <c r="S10" s="275">
        <v>4</v>
      </c>
      <c r="T10" s="395">
        <v>0</v>
      </c>
    </row>
    <row r="11" spans="1:20" ht="31.5" customHeight="1">
      <c r="C11" s="383">
        <v>3</v>
      </c>
      <c r="D11" s="384">
        <v>6</v>
      </c>
      <c r="E11" s="391">
        <v>15</v>
      </c>
      <c r="F11" s="385">
        <f>SUM(D11:E11)</f>
        <v>21</v>
      </c>
      <c r="G11" s="386">
        <f>SUM(C5,-C11,-1,-VLOOKUP(F11,P5:T37,5,FALSE))</f>
        <v>26</v>
      </c>
      <c r="H11" s="386">
        <f>VLOOKUP(F11,P5:S37,4,FALSE)</f>
        <v>17</v>
      </c>
      <c r="P11" s="381">
        <f t="shared" si="0"/>
        <v>47</v>
      </c>
      <c r="Q11" s="394">
        <v>2</v>
      </c>
      <c r="R11" s="394">
        <v>45</v>
      </c>
      <c r="S11" s="275">
        <v>5</v>
      </c>
      <c r="T11" s="395">
        <v>0</v>
      </c>
    </row>
    <row r="12" spans="1:20" ht="13.5">
      <c r="F12" s="334"/>
      <c r="P12" s="381">
        <f t="shared" si="0"/>
        <v>46</v>
      </c>
      <c r="Q12" s="394">
        <v>1</v>
      </c>
      <c r="R12" s="394">
        <v>45</v>
      </c>
      <c r="S12" s="275">
        <v>6</v>
      </c>
      <c r="T12" s="395">
        <v>0</v>
      </c>
    </row>
    <row r="13" spans="1:20" ht="13.5">
      <c r="E13" s="412">
        <f>IF(C11&gt;=20,20,C11)</f>
        <v>3</v>
      </c>
      <c r="F13" s="334"/>
      <c r="P13" s="381">
        <f t="shared" si="0"/>
        <v>45</v>
      </c>
      <c r="Q13" s="394">
        <v>0</v>
      </c>
      <c r="R13" s="394">
        <v>45</v>
      </c>
      <c r="S13" s="275">
        <v>7</v>
      </c>
      <c r="T13" s="395">
        <v>0</v>
      </c>
    </row>
    <row r="14" spans="1:20" ht="13.5">
      <c r="E14" t="str">
        <f>IF(C11&gt;0,"※繰越可能日数は　"&amp;E13&amp;"　日","")</f>
        <v>※繰越可能日数は　3　日</v>
      </c>
      <c r="F14" s="334"/>
      <c r="P14" s="378">
        <f t="shared" si="0"/>
        <v>37</v>
      </c>
      <c r="Q14" s="392">
        <v>7</v>
      </c>
      <c r="R14" s="392">
        <v>30</v>
      </c>
      <c r="S14" s="380">
        <v>8</v>
      </c>
      <c r="T14" s="393">
        <v>1</v>
      </c>
    </row>
    <row r="15" spans="1:20" ht="13.5">
      <c r="F15" s="334"/>
      <c r="P15" s="381">
        <f t="shared" si="0"/>
        <v>36</v>
      </c>
      <c r="Q15" s="394">
        <v>6</v>
      </c>
      <c r="R15" s="394">
        <v>30</v>
      </c>
      <c r="S15" s="275">
        <v>9</v>
      </c>
      <c r="T15" s="395">
        <v>1</v>
      </c>
    </row>
    <row r="16" spans="1:20" ht="13.5">
      <c r="F16" s="334"/>
      <c r="P16" s="381">
        <f t="shared" si="0"/>
        <v>35</v>
      </c>
      <c r="Q16" s="394">
        <v>5</v>
      </c>
      <c r="R16" s="394">
        <v>30</v>
      </c>
      <c r="S16" s="275">
        <v>10</v>
      </c>
      <c r="T16" s="395">
        <v>1</v>
      </c>
    </row>
    <row r="17" spans="2:20" ht="13.5">
      <c r="P17" s="381">
        <f t="shared" si="0"/>
        <v>34</v>
      </c>
      <c r="Q17" s="394">
        <v>4</v>
      </c>
      <c r="R17" s="394">
        <v>30</v>
      </c>
      <c r="S17" s="275">
        <v>11</v>
      </c>
      <c r="T17" s="395">
        <v>1</v>
      </c>
    </row>
    <row r="18" spans="2:20" ht="13.5">
      <c r="P18" s="381">
        <v>33</v>
      </c>
      <c r="Q18" s="394">
        <v>3</v>
      </c>
      <c r="R18" s="394">
        <v>30</v>
      </c>
      <c r="S18" s="275">
        <v>12</v>
      </c>
      <c r="T18" s="395">
        <v>1</v>
      </c>
    </row>
    <row r="19" spans="2:20" ht="13.5">
      <c r="P19" s="381">
        <f t="shared" si="0"/>
        <v>32</v>
      </c>
      <c r="Q19" s="394">
        <v>2</v>
      </c>
      <c r="R19" s="394">
        <v>30</v>
      </c>
      <c r="S19" s="275">
        <v>13</v>
      </c>
      <c r="T19" s="395">
        <v>1</v>
      </c>
    </row>
    <row r="20" spans="2:20" ht="13.5">
      <c r="B20" s="409" t="s">
        <v>575</v>
      </c>
      <c r="C20" s="409" t="s">
        <v>573</v>
      </c>
      <c r="P20" s="381">
        <f t="shared" si="0"/>
        <v>31</v>
      </c>
      <c r="Q20" s="394">
        <v>1</v>
      </c>
      <c r="R20" s="394">
        <v>30</v>
      </c>
      <c r="S20" s="275">
        <v>14</v>
      </c>
      <c r="T20" s="395">
        <v>1</v>
      </c>
    </row>
    <row r="21" spans="2:20" ht="13.5">
      <c r="P21" s="381">
        <f t="shared" si="0"/>
        <v>30</v>
      </c>
      <c r="Q21" s="394">
        <v>0</v>
      </c>
      <c r="R21" s="394">
        <v>30</v>
      </c>
      <c r="S21" s="275">
        <v>15</v>
      </c>
      <c r="T21" s="395">
        <v>1</v>
      </c>
    </row>
    <row r="22" spans="2:20" ht="31.5" customHeight="1">
      <c r="C22" s="683" t="s">
        <v>560</v>
      </c>
      <c r="D22" s="684"/>
      <c r="E22" s="684"/>
      <c r="F22" s="224"/>
      <c r="G22" s="230" t="s">
        <v>561</v>
      </c>
      <c r="H22" s="230"/>
      <c r="P22" s="378">
        <f t="shared" si="0"/>
        <v>22</v>
      </c>
      <c r="Q22" s="392">
        <v>7</v>
      </c>
      <c r="R22" s="392">
        <v>15</v>
      </c>
      <c r="S22" s="380">
        <v>16</v>
      </c>
      <c r="T22" s="393">
        <v>2</v>
      </c>
    </row>
    <row r="23" spans="2:20" ht="13.5">
      <c r="B23" s="35"/>
      <c r="C23" s="390" t="s">
        <v>501</v>
      </c>
      <c r="D23" s="390" t="s">
        <v>562</v>
      </c>
      <c r="E23" s="396"/>
      <c r="F23" s="35"/>
      <c r="G23" s="681" t="s">
        <v>563</v>
      </c>
      <c r="H23" s="682"/>
      <c r="P23" s="381">
        <f t="shared" si="0"/>
        <v>21</v>
      </c>
      <c r="Q23" s="394">
        <v>6</v>
      </c>
      <c r="R23" s="394">
        <v>15</v>
      </c>
      <c r="S23" s="275">
        <v>17</v>
      </c>
      <c r="T23" s="395">
        <v>2</v>
      </c>
    </row>
    <row r="24" spans="2:20" ht="13.5">
      <c r="C24" s="390" t="s">
        <v>564</v>
      </c>
      <c r="D24" s="390" t="s">
        <v>507</v>
      </c>
      <c r="E24" s="211"/>
      <c r="F24" s="35"/>
      <c r="G24" s="390" t="s">
        <v>520</v>
      </c>
      <c r="H24" s="390" t="s">
        <v>507</v>
      </c>
      <c r="P24" s="381">
        <f t="shared" si="0"/>
        <v>20</v>
      </c>
      <c r="Q24" s="394">
        <v>5</v>
      </c>
      <c r="R24" s="394">
        <v>15</v>
      </c>
      <c r="S24" s="275">
        <v>18</v>
      </c>
      <c r="T24" s="395">
        <v>2</v>
      </c>
    </row>
    <row r="25" spans="2:20" ht="30.75" customHeight="1">
      <c r="C25" s="383">
        <v>2</v>
      </c>
      <c r="D25" s="397">
        <v>14</v>
      </c>
      <c r="E25" s="398"/>
      <c r="F25" s="385">
        <f>D25</f>
        <v>14</v>
      </c>
      <c r="G25" s="386">
        <f>SUM(C5,-C25,-1,-VLOOKUP(F25,P40:T71,5,FALSE))</f>
        <v>26</v>
      </c>
      <c r="H25" s="386">
        <f>VLOOKUP(F25,P40:S71,4,FALSE)</f>
        <v>17</v>
      </c>
      <c r="P25" s="381">
        <f t="shared" si="0"/>
        <v>19</v>
      </c>
      <c r="Q25" s="394">
        <v>4</v>
      </c>
      <c r="R25" s="394">
        <v>15</v>
      </c>
      <c r="S25" s="275">
        <v>19</v>
      </c>
      <c r="T25" s="395">
        <v>2</v>
      </c>
    </row>
    <row r="26" spans="2:20" ht="13.5">
      <c r="P26" s="381">
        <f t="shared" si="0"/>
        <v>18</v>
      </c>
      <c r="Q26" s="394">
        <v>3</v>
      </c>
      <c r="R26" s="394">
        <v>15</v>
      </c>
      <c r="S26" s="275">
        <v>20</v>
      </c>
      <c r="T26" s="395">
        <v>2</v>
      </c>
    </row>
    <row r="27" spans="2:20" ht="13.5">
      <c r="P27" s="381">
        <f t="shared" si="0"/>
        <v>17</v>
      </c>
      <c r="Q27" s="394">
        <v>2</v>
      </c>
      <c r="R27" s="394">
        <v>15</v>
      </c>
      <c r="S27" s="275">
        <v>21</v>
      </c>
      <c r="T27" s="395">
        <v>2</v>
      </c>
    </row>
    <row r="28" spans="2:20" ht="13.5">
      <c r="D28" s="412">
        <f>INT(D25/7.75)</f>
        <v>1</v>
      </c>
      <c r="E28" s="412">
        <f>IF(SUM(C25,D28)&gt;=20,20,SUM(C25,D28))</f>
        <v>3</v>
      </c>
      <c r="P28" s="381">
        <f t="shared" si="0"/>
        <v>16</v>
      </c>
      <c r="Q28" s="394">
        <v>1</v>
      </c>
      <c r="R28" s="394">
        <v>15</v>
      </c>
      <c r="S28" s="275">
        <v>22</v>
      </c>
      <c r="T28" s="395">
        <v>2</v>
      </c>
    </row>
    <row r="29" spans="2:20" ht="13.5">
      <c r="E29" t="str">
        <f>IF(E28&gt;0,"※繰越可能日数は "&amp;E28&amp;" 日","")</f>
        <v>※繰越可能日数は 3 日</v>
      </c>
      <c r="P29" s="387">
        <f t="shared" si="0"/>
        <v>15</v>
      </c>
      <c r="Q29" s="399">
        <v>0</v>
      </c>
      <c r="R29" s="399">
        <v>15</v>
      </c>
      <c r="S29" s="389">
        <v>23</v>
      </c>
      <c r="T29" s="400">
        <v>2</v>
      </c>
    </row>
    <row r="30" spans="2:20" ht="13.5">
      <c r="P30" s="381">
        <f t="shared" si="0"/>
        <v>7</v>
      </c>
      <c r="Q30" s="394">
        <v>7</v>
      </c>
      <c r="R30" s="394">
        <v>0</v>
      </c>
      <c r="S30" s="275">
        <v>24</v>
      </c>
      <c r="T30" s="395">
        <v>3</v>
      </c>
    </row>
    <row r="31" spans="2:20" ht="13.5">
      <c r="P31" s="381">
        <f t="shared" si="0"/>
        <v>6</v>
      </c>
      <c r="Q31" s="394">
        <v>6</v>
      </c>
      <c r="R31" s="394">
        <v>0</v>
      </c>
      <c r="S31" s="275">
        <v>25</v>
      </c>
      <c r="T31" s="395">
        <v>3</v>
      </c>
    </row>
    <row r="32" spans="2:20" ht="13.5">
      <c r="P32" s="381">
        <f t="shared" si="0"/>
        <v>5</v>
      </c>
      <c r="Q32" s="394">
        <v>5</v>
      </c>
      <c r="R32" s="394">
        <v>0</v>
      </c>
      <c r="S32" s="275">
        <v>26</v>
      </c>
      <c r="T32" s="395">
        <v>3</v>
      </c>
    </row>
    <row r="33" spans="2:20" ht="13.5">
      <c r="P33" s="381">
        <f t="shared" si="0"/>
        <v>4</v>
      </c>
      <c r="Q33" s="394">
        <v>4</v>
      </c>
      <c r="R33" s="394">
        <v>0</v>
      </c>
      <c r="S33" s="275">
        <v>27</v>
      </c>
      <c r="T33" s="395">
        <v>3</v>
      </c>
    </row>
    <row r="34" spans="2:20" ht="13.5">
      <c r="P34" s="381">
        <f t="shared" si="0"/>
        <v>3</v>
      </c>
      <c r="Q34" s="394">
        <v>3</v>
      </c>
      <c r="R34" s="394">
        <v>0</v>
      </c>
      <c r="S34" s="275">
        <v>28</v>
      </c>
      <c r="T34" s="395">
        <v>3</v>
      </c>
    </row>
    <row r="35" spans="2:20" ht="13.5">
      <c r="P35" s="381">
        <f t="shared" si="0"/>
        <v>2</v>
      </c>
      <c r="Q35" s="394">
        <v>2</v>
      </c>
      <c r="R35" s="394">
        <v>0</v>
      </c>
      <c r="S35" s="275">
        <v>29</v>
      </c>
      <c r="T35" s="395">
        <v>3</v>
      </c>
    </row>
    <row r="36" spans="2:20" ht="13.5">
      <c r="B36" s="35"/>
      <c r="C36" s="410"/>
      <c r="D36" s="410"/>
      <c r="E36" s="410"/>
      <c r="F36" s="410"/>
      <c r="G36" s="410"/>
      <c r="H36" s="410"/>
      <c r="I36" s="410"/>
      <c r="J36" s="410"/>
      <c r="P36" s="381">
        <f t="shared" si="0"/>
        <v>1</v>
      </c>
      <c r="Q36" s="394">
        <v>1</v>
      </c>
      <c r="R36" s="394">
        <v>0</v>
      </c>
      <c r="S36" s="275">
        <v>30</v>
      </c>
      <c r="T36" s="395">
        <v>3</v>
      </c>
    </row>
    <row r="37" spans="2:20" ht="13.5">
      <c r="C37" s="410"/>
      <c r="D37" s="410"/>
      <c r="E37" s="410"/>
      <c r="F37" s="410"/>
      <c r="G37" s="410"/>
      <c r="H37" s="410"/>
      <c r="I37" s="410"/>
      <c r="J37" s="410"/>
      <c r="P37" s="387">
        <f t="shared" si="0"/>
        <v>0</v>
      </c>
      <c r="Q37" s="399">
        <v>0</v>
      </c>
      <c r="R37" s="399">
        <v>0</v>
      </c>
      <c r="S37" s="389">
        <v>0</v>
      </c>
      <c r="T37" s="400">
        <v>-1</v>
      </c>
    </row>
    <row r="39" spans="2:20">
      <c r="P39" t="s">
        <v>574</v>
      </c>
    </row>
    <row r="40" spans="2:20">
      <c r="P40" s="401"/>
      <c r="Q40" s="379"/>
      <c r="R40" s="379"/>
      <c r="S40" s="379"/>
      <c r="T40" s="393"/>
    </row>
    <row r="41" spans="2:20">
      <c r="P41" s="402">
        <v>30</v>
      </c>
      <c r="Q41" s="382"/>
      <c r="R41" s="382"/>
      <c r="S41" s="403">
        <v>1</v>
      </c>
      <c r="T41" s="404">
        <v>3</v>
      </c>
    </row>
    <row r="42" spans="2:20">
      <c r="P42" s="402">
        <v>29</v>
      </c>
      <c r="Q42" s="382"/>
      <c r="R42" s="382"/>
      <c r="S42" s="403">
        <v>2</v>
      </c>
      <c r="T42" s="404">
        <v>3</v>
      </c>
    </row>
    <row r="43" spans="2:20">
      <c r="P43" s="402">
        <v>28</v>
      </c>
      <c r="Q43" s="382"/>
      <c r="R43" s="382"/>
      <c r="S43" s="403">
        <v>3</v>
      </c>
      <c r="T43" s="404">
        <v>3</v>
      </c>
    </row>
    <row r="44" spans="2:20">
      <c r="P44" s="402">
        <v>27</v>
      </c>
      <c r="Q44" s="382"/>
      <c r="R44" s="382"/>
      <c r="S44" s="403">
        <v>4</v>
      </c>
      <c r="T44" s="404">
        <v>3</v>
      </c>
    </row>
    <row r="45" spans="2:20">
      <c r="P45" s="402">
        <v>26</v>
      </c>
      <c r="Q45" s="382"/>
      <c r="R45" s="382"/>
      <c r="S45" s="403">
        <v>5</v>
      </c>
      <c r="T45" s="404">
        <v>3</v>
      </c>
    </row>
    <row r="46" spans="2:20">
      <c r="P46" s="402">
        <v>25</v>
      </c>
      <c r="Q46" s="382"/>
      <c r="R46" s="382"/>
      <c r="S46" s="403">
        <v>6</v>
      </c>
      <c r="T46" s="404">
        <v>3</v>
      </c>
    </row>
    <row r="47" spans="2:20">
      <c r="P47" s="402">
        <v>24</v>
      </c>
      <c r="Q47" s="382"/>
      <c r="R47" s="382"/>
      <c r="S47" s="403">
        <v>7</v>
      </c>
      <c r="T47" s="404">
        <v>3</v>
      </c>
    </row>
    <row r="48" spans="2:20">
      <c r="P48" s="402">
        <v>23</v>
      </c>
      <c r="Q48" s="382"/>
      <c r="R48" s="382"/>
      <c r="S48" s="403">
        <v>8</v>
      </c>
      <c r="T48" s="404">
        <v>3</v>
      </c>
    </row>
    <row r="49" spans="16:20">
      <c r="P49" s="402">
        <v>22</v>
      </c>
      <c r="Q49" s="382"/>
      <c r="R49" s="382"/>
      <c r="S49" s="403">
        <v>9</v>
      </c>
      <c r="T49" s="404">
        <v>3</v>
      </c>
    </row>
    <row r="50" spans="16:20">
      <c r="P50" s="402">
        <v>21</v>
      </c>
      <c r="Q50" s="382"/>
      <c r="R50" s="382"/>
      <c r="S50" s="403">
        <v>10</v>
      </c>
      <c r="T50" s="404">
        <v>3</v>
      </c>
    </row>
    <row r="51" spans="16:20">
      <c r="P51" s="402">
        <v>20</v>
      </c>
      <c r="Q51" s="382"/>
      <c r="R51" s="382"/>
      <c r="S51" s="403">
        <v>11</v>
      </c>
      <c r="T51" s="404">
        <v>3</v>
      </c>
    </row>
    <row r="52" spans="16:20">
      <c r="P52" s="402">
        <v>19</v>
      </c>
      <c r="Q52" s="382"/>
      <c r="R52" s="382"/>
      <c r="S52" s="403">
        <v>12</v>
      </c>
      <c r="T52" s="404">
        <v>3</v>
      </c>
    </row>
    <row r="53" spans="16:20">
      <c r="P53" s="402">
        <v>18</v>
      </c>
      <c r="Q53" s="382"/>
      <c r="R53" s="382"/>
      <c r="S53" s="403">
        <v>13</v>
      </c>
      <c r="T53" s="404">
        <v>3</v>
      </c>
    </row>
    <row r="54" spans="16:20">
      <c r="P54" s="402">
        <v>17</v>
      </c>
      <c r="Q54" s="382"/>
      <c r="R54" s="382"/>
      <c r="S54" s="403">
        <v>14</v>
      </c>
      <c r="T54" s="404">
        <v>3</v>
      </c>
    </row>
    <row r="55" spans="16:20">
      <c r="P55" s="402">
        <v>16</v>
      </c>
      <c r="Q55" s="382"/>
      <c r="R55" s="382"/>
      <c r="S55" s="403">
        <v>15</v>
      </c>
      <c r="T55" s="404">
        <v>3</v>
      </c>
    </row>
    <row r="56" spans="16:20">
      <c r="P56" s="402">
        <v>15</v>
      </c>
      <c r="Q56" s="382"/>
      <c r="R56" s="382"/>
      <c r="S56" s="403">
        <v>16</v>
      </c>
      <c r="T56" s="404">
        <v>3</v>
      </c>
    </row>
    <row r="57" spans="16:20">
      <c r="P57" s="402">
        <v>14</v>
      </c>
      <c r="Q57" s="382"/>
      <c r="R57" s="382"/>
      <c r="S57" s="403">
        <v>17</v>
      </c>
      <c r="T57" s="404">
        <v>3</v>
      </c>
    </row>
    <row r="58" spans="16:20">
      <c r="P58" s="402">
        <v>13</v>
      </c>
      <c r="Q58" s="382"/>
      <c r="R58" s="382"/>
      <c r="S58" s="403">
        <v>18</v>
      </c>
      <c r="T58" s="404">
        <v>3</v>
      </c>
    </row>
    <row r="59" spans="16:20">
      <c r="P59" s="402">
        <v>12</v>
      </c>
      <c r="Q59" s="382"/>
      <c r="R59" s="382"/>
      <c r="S59" s="403">
        <v>19</v>
      </c>
      <c r="T59" s="404">
        <v>3</v>
      </c>
    </row>
    <row r="60" spans="16:20">
      <c r="P60" s="402">
        <v>11</v>
      </c>
      <c r="Q60" s="382"/>
      <c r="R60" s="382"/>
      <c r="S60" s="403">
        <v>20</v>
      </c>
      <c r="T60" s="404">
        <v>3</v>
      </c>
    </row>
    <row r="61" spans="16:20">
      <c r="P61" s="402">
        <v>10</v>
      </c>
      <c r="Q61" s="382"/>
      <c r="R61" s="382"/>
      <c r="S61" s="403">
        <v>21</v>
      </c>
      <c r="T61" s="404">
        <v>3</v>
      </c>
    </row>
    <row r="62" spans="16:20">
      <c r="P62" s="402">
        <v>9</v>
      </c>
      <c r="Q62" s="382"/>
      <c r="R62" s="382"/>
      <c r="S62" s="403">
        <v>22</v>
      </c>
      <c r="T62" s="404">
        <v>3</v>
      </c>
    </row>
    <row r="63" spans="16:20">
      <c r="P63" s="402">
        <v>8</v>
      </c>
      <c r="Q63" s="382"/>
      <c r="R63" s="382"/>
      <c r="S63" s="403">
        <v>23</v>
      </c>
      <c r="T63" s="404">
        <v>3</v>
      </c>
    </row>
    <row r="64" spans="16:20">
      <c r="P64" s="402">
        <v>7</v>
      </c>
      <c r="Q64" s="382"/>
      <c r="R64" s="382"/>
      <c r="S64" s="403">
        <v>24</v>
      </c>
      <c r="T64" s="404">
        <v>3</v>
      </c>
    </row>
    <row r="65" spans="16:20">
      <c r="P65" s="402">
        <v>6</v>
      </c>
      <c r="Q65" s="382"/>
      <c r="R65" s="382"/>
      <c r="S65" s="403">
        <v>25</v>
      </c>
      <c r="T65" s="404">
        <v>3</v>
      </c>
    </row>
    <row r="66" spans="16:20">
      <c r="P66" s="402">
        <v>5</v>
      </c>
      <c r="Q66" s="382"/>
      <c r="R66" s="382"/>
      <c r="S66" s="403">
        <v>26</v>
      </c>
      <c r="T66" s="395">
        <v>3</v>
      </c>
    </row>
    <row r="67" spans="16:20">
      <c r="P67" s="402">
        <v>4</v>
      </c>
      <c r="Q67" s="382"/>
      <c r="R67" s="382"/>
      <c r="S67" s="403">
        <v>27</v>
      </c>
      <c r="T67" s="395">
        <v>3</v>
      </c>
    </row>
    <row r="68" spans="16:20">
      <c r="P68" s="402">
        <v>3</v>
      </c>
      <c r="Q68" s="382"/>
      <c r="R68" s="382"/>
      <c r="S68" s="403">
        <v>28</v>
      </c>
      <c r="T68" s="395">
        <v>3</v>
      </c>
    </row>
    <row r="69" spans="16:20">
      <c r="P69" s="402">
        <v>2</v>
      </c>
      <c r="Q69" s="382"/>
      <c r="R69" s="382"/>
      <c r="S69" s="403">
        <v>29</v>
      </c>
      <c r="T69" s="395">
        <v>3</v>
      </c>
    </row>
    <row r="70" spans="16:20">
      <c r="P70" s="402">
        <v>1</v>
      </c>
      <c r="Q70" s="382"/>
      <c r="R70" s="382"/>
      <c r="S70" s="403">
        <v>30</v>
      </c>
      <c r="T70" s="395">
        <v>3</v>
      </c>
    </row>
    <row r="71" spans="16:20">
      <c r="P71" s="405">
        <v>0</v>
      </c>
      <c r="Q71" s="388"/>
      <c r="R71" s="388"/>
      <c r="S71" s="406">
        <v>0</v>
      </c>
      <c r="T71" s="400">
        <v>-1</v>
      </c>
    </row>
  </sheetData>
  <sheetProtection sheet="1" objects="1" scenarios="1" selectLockedCells="1"/>
  <mergeCells count="5">
    <mergeCell ref="C8:E8"/>
    <mergeCell ref="D9:E9"/>
    <mergeCell ref="G9:H9"/>
    <mergeCell ref="C22:E22"/>
    <mergeCell ref="G23:H23"/>
  </mergeCells>
  <phoneticPr fontId="2"/>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memo</vt:lpstr>
      <vt:lpstr>年休計算</vt:lpstr>
      <vt:lpstr>年休差引確認（時刻記入式）</vt:lpstr>
      <vt:lpstr>年休差引確認(時間記入式）</vt:lpstr>
      <vt:lpstr>年休条例等</vt:lpstr>
      <vt:lpstr>年休様式</vt:lpstr>
      <vt:lpstr>年休逆算</vt:lpstr>
    </vt:vector>
  </TitlesOfParts>
  <Company>南九州市教育委員会</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南九州市教育委員会</dc:creator>
  <cp:lastModifiedBy>imamurakenji</cp:lastModifiedBy>
  <cp:lastPrinted>2010-04-07T23:08:35Z</cp:lastPrinted>
  <dcterms:created xsi:type="dcterms:W3CDTF">2010-04-07T22:55:13Z</dcterms:created>
  <dcterms:modified xsi:type="dcterms:W3CDTF">2013-10-09T02:17:41Z</dcterms:modified>
</cp:coreProperties>
</file>