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3450" yWindow="390" windowWidth="14820" windowHeight="10665" tabRatio="906"/>
  </bookViews>
  <sheets>
    <sheet name="memo" sheetId="75" r:id="rId1"/>
    <sheet name="基本事項" sheetId="61" r:id="rId2"/>
    <sheet name="集計" sheetId="91" r:id="rId3"/>
    <sheet name="4月" sheetId="62" r:id="rId4"/>
    <sheet name="5月" sheetId="78" r:id="rId5"/>
    <sheet name="6月" sheetId="79" r:id="rId6"/>
    <sheet name="7月" sheetId="80" r:id="rId7"/>
    <sheet name="8月" sheetId="81" r:id="rId8"/>
    <sheet name="9月" sheetId="82" r:id="rId9"/>
    <sheet name="10月" sheetId="83" r:id="rId10"/>
    <sheet name="11月" sheetId="84" r:id="rId11"/>
    <sheet name="12月" sheetId="85" r:id="rId12"/>
    <sheet name="1月" sheetId="86" r:id="rId13"/>
    <sheet name="2月" sheetId="87" r:id="rId14"/>
    <sheet name="3月" sheetId="88" r:id="rId15"/>
    <sheet name="法律等" sheetId="76" r:id="rId16"/>
    <sheet name="予備" sheetId="89" r:id="rId17"/>
    <sheet name="西暦版" sheetId="90" r:id="rId18"/>
  </sheets>
  <definedNames>
    <definedName name="_xlnm.Print_Area" localSheetId="9">'10月'!$A$1:$AJ$40</definedName>
    <definedName name="_xlnm.Print_Area" localSheetId="10">'11月'!$A$1:$AJ$40</definedName>
    <definedName name="_xlnm.Print_Area" localSheetId="11">'12月'!$A$1:$AJ$40</definedName>
    <definedName name="_xlnm.Print_Area" localSheetId="12">'1月'!$A$1:$AJ$40</definedName>
    <definedName name="_xlnm.Print_Area" localSheetId="13">'2月'!$A$1:$AJ$40</definedName>
    <definedName name="_xlnm.Print_Area" localSheetId="14">'3月'!$A$1:$AJ$40</definedName>
    <definedName name="_xlnm.Print_Area" localSheetId="3">'4月'!$A$1:$AJ$40</definedName>
    <definedName name="_xlnm.Print_Area" localSheetId="4">'5月'!$A$1:$AJ$40</definedName>
    <definedName name="_xlnm.Print_Area" localSheetId="5">'6月'!$A$1:$AJ$40</definedName>
    <definedName name="_xlnm.Print_Area" localSheetId="6">'7月'!$A$1:$AJ$40</definedName>
    <definedName name="_xlnm.Print_Area" localSheetId="7">'8月'!$A$1:$AJ$40</definedName>
    <definedName name="_xlnm.Print_Area" localSheetId="8">'9月'!$A$1:$AJ$40</definedName>
    <definedName name="_xlnm.Print_Area" localSheetId="17">西暦版!$A$1:$AJ$40</definedName>
    <definedName name="_xlnm.Print_Area" localSheetId="16">予備!$A$1:$AJ$40</definedName>
  </definedNames>
  <calcPr calcId="124519"/>
</workbook>
</file>

<file path=xl/calcChain.xml><?xml version="1.0" encoding="utf-8"?>
<calcChain xmlns="http://schemas.openxmlformats.org/spreadsheetml/2006/main">
  <c r="O62" i="91"/>
  <c r="O63"/>
  <c r="S63"/>
  <c r="Q41"/>
  <c r="P41"/>
  <c r="AM44" i="79" l="1"/>
  <c r="AM44" i="80"/>
  <c r="AM44" i="81"/>
  <c r="AM44" i="82"/>
  <c r="AM44" i="83"/>
  <c r="AM44" i="84"/>
  <c r="AM44" i="85"/>
  <c r="AM44" i="86"/>
  <c r="AM44" i="87"/>
  <c r="AM44" i="88"/>
  <c r="AM44" i="89"/>
  <c r="AM44" i="90"/>
  <c r="AM44" i="78"/>
  <c r="AM44" i="62"/>
  <c r="G3" l="1"/>
  <c r="G3" i="78"/>
  <c r="G3" i="79"/>
  <c r="G3" i="80"/>
  <c r="G3" i="81"/>
  <c r="G3" i="82"/>
  <c r="G3" i="83"/>
  <c r="G3" i="84"/>
  <c r="G3" i="85"/>
  <c r="G3" i="86"/>
  <c r="G3" i="87"/>
  <c r="G3" i="89"/>
  <c r="G3" i="88"/>
  <c r="X51" i="90"/>
  <c r="W51"/>
  <c r="X50"/>
  <c r="W50"/>
  <c r="X49"/>
  <c r="W49"/>
  <c r="X51" i="89"/>
  <c r="W51"/>
  <c r="X50"/>
  <c r="W50"/>
  <c r="X49"/>
  <c r="W49"/>
  <c r="X51" i="88"/>
  <c r="W51"/>
  <c r="X50"/>
  <c r="W50"/>
  <c r="X49"/>
  <c r="W49"/>
  <c r="X51" i="87"/>
  <c r="W51"/>
  <c r="X50"/>
  <c r="W50"/>
  <c r="X49"/>
  <c r="W49"/>
  <c r="X51" i="86"/>
  <c r="W51"/>
  <c r="X50"/>
  <c r="W50"/>
  <c r="X49"/>
  <c r="W49"/>
  <c r="X51" i="85"/>
  <c r="W51"/>
  <c r="X50"/>
  <c r="W50"/>
  <c r="X49"/>
  <c r="W49"/>
  <c r="X51" i="84"/>
  <c r="W51"/>
  <c r="X50"/>
  <c r="W50"/>
  <c r="X49"/>
  <c r="W49"/>
  <c r="X51" i="83"/>
  <c r="W51"/>
  <c r="X50"/>
  <c r="W50"/>
  <c r="X49"/>
  <c r="W49"/>
  <c r="X51" i="82"/>
  <c r="W51"/>
  <c r="X50"/>
  <c r="W50"/>
  <c r="X49"/>
  <c r="W49"/>
  <c r="X51" i="81"/>
  <c r="W51"/>
  <c r="X50"/>
  <c r="W50"/>
  <c r="X49"/>
  <c r="W49"/>
  <c r="X51" i="80"/>
  <c r="W51"/>
  <c r="X50"/>
  <c r="W50"/>
  <c r="X49"/>
  <c r="W49"/>
  <c r="X51" i="78"/>
  <c r="W51"/>
  <c r="X50"/>
  <c r="W50"/>
  <c r="X49"/>
  <c r="W49"/>
  <c r="X51" i="62"/>
  <c r="W51"/>
  <c r="X50"/>
  <c r="W50"/>
  <c r="X49"/>
  <c r="W49"/>
  <c r="W50" i="79"/>
  <c r="X50"/>
  <c r="W51"/>
  <c r="X51"/>
  <c r="W49"/>
  <c r="X49"/>
  <c r="D78" i="78"/>
  <c r="D78" i="79"/>
  <c r="D78" i="80"/>
  <c r="D78" i="81"/>
  <c r="D78" i="82"/>
  <c r="D78" i="83"/>
  <c r="D78" i="84"/>
  <c r="D78" i="85"/>
  <c r="D78" i="86"/>
  <c r="D78" i="87"/>
  <c r="D78" i="88"/>
  <c r="D78" i="89"/>
  <c r="D78" i="90"/>
  <c r="D78" i="62"/>
  <c r="D68" i="78"/>
  <c r="D68" i="79"/>
  <c r="D68" i="80"/>
  <c r="D68" i="81"/>
  <c r="D68" i="82"/>
  <c r="D68" i="83"/>
  <c r="D68" i="84"/>
  <c r="D68" i="85"/>
  <c r="D68" i="86"/>
  <c r="D68" i="87"/>
  <c r="D68" i="88"/>
  <c r="D68" i="89"/>
  <c r="D68" i="90"/>
  <c r="D68" i="62"/>
  <c r="D62" i="78"/>
  <c r="D62" i="79"/>
  <c r="D62" i="80"/>
  <c r="D62" i="81"/>
  <c r="D62" i="82"/>
  <c r="D62" i="83"/>
  <c r="D62" i="84"/>
  <c r="D62" i="85"/>
  <c r="D62" i="86"/>
  <c r="D62" i="87"/>
  <c r="D62" i="88"/>
  <c r="D62" i="89"/>
  <c r="D62" i="90"/>
  <c r="D62" i="62"/>
  <c r="E78"/>
  <c r="E78" i="79"/>
  <c r="E78" i="80"/>
  <c r="E78" i="81"/>
  <c r="E78" i="82"/>
  <c r="E78" i="83"/>
  <c r="E78" i="84"/>
  <c r="E78" i="85"/>
  <c r="E78" i="86"/>
  <c r="E78" i="87"/>
  <c r="E78" i="88"/>
  <c r="E78" i="89"/>
  <c r="E78" i="90"/>
  <c r="E78" i="78"/>
  <c r="E68" i="62"/>
  <c r="E68" i="79"/>
  <c r="E68" i="80"/>
  <c r="E68" i="81"/>
  <c r="E68" i="82"/>
  <c r="E68" i="83"/>
  <c r="E68" i="84"/>
  <c r="E68" i="85"/>
  <c r="E68" i="86"/>
  <c r="E68" i="87"/>
  <c r="E68" i="88"/>
  <c r="E68" i="89"/>
  <c r="E68" i="90"/>
  <c r="E68" i="78"/>
  <c r="E62"/>
  <c r="E62" i="79"/>
  <c r="E62" i="80"/>
  <c r="E62" i="81"/>
  <c r="E62" i="82"/>
  <c r="E62" i="83"/>
  <c r="E62" i="84"/>
  <c r="E62" i="85"/>
  <c r="E62" i="86"/>
  <c r="E62" i="87"/>
  <c r="E62" i="88"/>
  <c r="E62" i="89"/>
  <c r="E62" i="90"/>
  <c r="E62" i="62"/>
  <c r="AT39" i="86"/>
  <c r="L134" i="91" s="1"/>
  <c r="AT38" i="86"/>
  <c r="L133" i="91" s="1"/>
  <c r="AT37" i="86"/>
  <c r="L132" i="91" s="1"/>
  <c r="AT36" i="86"/>
  <c r="L131" i="91" s="1"/>
  <c r="AT35" i="86"/>
  <c r="L130" i="91" s="1"/>
  <c r="AT34" i="86"/>
  <c r="AT33"/>
  <c r="AT32"/>
  <c r="AT31"/>
  <c r="AT30"/>
  <c r="AT29"/>
  <c r="AT28"/>
  <c r="AT27"/>
  <c r="AT26"/>
  <c r="AT25"/>
  <c r="AT24"/>
  <c r="AT23"/>
  <c r="AT22"/>
  <c r="AT21"/>
  <c r="L116" i="91" s="1"/>
  <c r="AT20" i="86"/>
  <c r="L115" i="91" s="1"/>
  <c r="AT19" i="86"/>
  <c r="L114" i="91" s="1"/>
  <c r="AT18" i="86"/>
  <c r="L113" i="91" s="1"/>
  <c r="AT17" i="86"/>
  <c r="L112" i="91" s="1"/>
  <c r="AT16" i="86"/>
  <c r="L111" i="91" s="1"/>
  <c r="AT15" i="86"/>
  <c r="L110" i="91" s="1"/>
  <c r="AT14" i="86"/>
  <c r="L109" i="91" s="1"/>
  <c r="AT13" i="86"/>
  <c r="L108" i="91" s="1"/>
  <c r="AT12" i="86"/>
  <c r="AT11"/>
  <c r="L106" i="91" s="1"/>
  <c r="AT10" i="86"/>
  <c r="L105" i="91" s="1"/>
  <c r="AT9" i="86"/>
  <c r="AT39" i="85"/>
  <c r="K134" i="91" s="1"/>
  <c r="AT38" i="85"/>
  <c r="AT37"/>
  <c r="AT36"/>
  <c r="AT35"/>
  <c r="AT34"/>
  <c r="K129" i="91" s="1"/>
  <c r="AT33" i="85"/>
  <c r="K128" i="91" s="1"/>
  <c r="AT32" i="85"/>
  <c r="K127" i="91" s="1"/>
  <c r="AT31" i="85"/>
  <c r="K126" i="91" s="1"/>
  <c r="AT30" i="85"/>
  <c r="K125" i="91" s="1"/>
  <c r="AT29" i="85"/>
  <c r="K124" i="91" s="1"/>
  <c r="AT28" i="85"/>
  <c r="K123" i="91" s="1"/>
  <c r="AT27" i="85"/>
  <c r="K122" i="91" s="1"/>
  <c r="AT26" i="85"/>
  <c r="K121" i="91" s="1"/>
  <c r="AT25" i="85"/>
  <c r="K120" i="91" s="1"/>
  <c r="AT24" i="85"/>
  <c r="K119" i="91" s="1"/>
  <c r="AT23" i="85"/>
  <c r="K118" i="91" s="1"/>
  <c r="AT22" i="85"/>
  <c r="K117" i="91" s="1"/>
  <c r="AT21" i="85"/>
  <c r="AT20"/>
  <c r="K115" i="91" s="1"/>
  <c r="AT19" i="85"/>
  <c r="K114" i="91" s="1"/>
  <c r="AT18" i="85"/>
  <c r="K113" i="91" s="1"/>
  <c r="AT17" i="85"/>
  <c r="K112" i="91" s="1"/>
  <c r="AT16" i="85"/>
  <c r="K111" i="91" s="1"/>
  <c r="AT15" i="85"/>
  <c r="K110" i="91" s="1"/>
  <c r="AT14" i="85"/>
  <c r="K109" i="91" s="1"/>
  <c r="AT13" i="85"/>
  <c r="K108" i="91" s="1"/>
  <c r="AT12" i="85"/>
  <c r="K107" i="91" s="1"/>
  <c r="AT11" i="85"/>
  <c r="K106" i="91" s="1"/>
  <c r="AT10" i="85"/>
  <c r="AT9"/>
  <c r="K104" i="91" s="1"/>
  <c r="AT39" i="84"/>
  <c r="AT38"/>
  <c r="J133" i="91" s="1"/>
  <c r="AT37" i="84"/>
  <c r="J132" i="91" s="1"/>
  <c r="AT36" i="84"/>
  <c r="J131" i="91" s="1"/>
  <c r="AT35" i="84"/>
  <c r="J130" i="91" s="1"/>
  <c r="AT34" i="84"/>
  <c r="AT33"/>
  <c r="AT32"/>
  <c r="AT31"/>
  <c r="AT30"/>
  <c r="AT29"/>
  <c r="AT28"/>
  <c r="AT27"/>
  <c r="AT26"/>
  <c r="AT25"/>
  <c r="AT24"/>
  <c r="AT23"/>
  <c r="J118" i="91" s="1"/>
  <c r="AT22" i="84"/>
  <c r="J117" i="91" s="1"/>
  <c r="AT21" i="84"/>
  <c r="J116" i="91" s="1"/>
  <c r="AT20" i="84"/>
  <c r="AT19"/>
  <c r="AT18"/>
  <c r="AT17"/>
  <c r="AT16"/>
  <c r="AT15"/>
  <c r="AT14"/>
  <c r="AT13"/>
  <c r="AT12"/>
  <c r="AT11"/>
  <c r="AT10"/>
  <c r="J105" i="91" s="1"/>
  <c r="AT9" i="84"/>
  <c r="AT39" i="83"/>
  <c r="I134" i="91" s="1"/>
  <c r="AT38" i="83"/>
  <c r="AT37"/>
  <c r="AT36"/>
  <c r="AT35"/>
  <c r="AT34"/>
  <c r="I129" i="91" s="1"/>
  <c r="AT33" i="83"/>
  <c r="I128" i="91" s="1"/>
  <c r="AT32" i="83"/>
  <c r="I127" i="91" s="1"/>
  <c r="AT31" i="83"/>
  <c r="I126" i="91" s="1"/>
  <c r="AT30" i="83"/>
  <c r="I125" i="91" s="1"/>
  <c r="AT29" i="83"/>
  <c r="I124" i="91" s="1"/>
  <c r="AT28" i="83"/>
  <c r="I123" i="91" s="1"/>
  <c r="AT27" i="83"/>
  <c r="I122" i="91" s="1"/>
  <c r="AT26" i="83"/>
  <c r="I121" i="91" s="1"/>
  <c r="AT25" i="83"/>
  <c r="I120" i="91" s="1"/>
  <c r="AT24" i="83"/>
  <c r="I119" i="91" s="1"/>
  <c r="AT23" i="83"/>
  <c r="I118" i="91" s="1"/>
  <c r="AT22" i="83"/>
  <c r="I117" i="91" s="1"/>
  <c r="AT21" i="83"/>
  <c r="I116" i="91" s="1"/>
  <c r="AT20" i="83"/>
  <c r="I115" i="91" s="1"/>
  <c r="AT19" i="83"/>
  <c r="I114" i="91" s="1"/>
  <c r="AT18" i="83"/>
  <c r="I113" i="91" s="1"/>
  <c r="AT17" i="83"/>
  <c r="I112" i="91" s="1"/>
  <c r="AT16" i="83"/>
  <c r="AT15"/>
  <c r="AT14"/>
  <c r="AT13"/>
  <c r="AT12"/>
  <c r="I107" i="91" s="1"/>
  <c r="AT11" i="83"/>
  <c r="AT10"/>
  <c r="AT9"/>
  <c r="AT39" i="82"/>
  <c r="AT38"/>
  <c r="H133" i="91" s="1"/>
  <c r="AT37" i="82"/>
  <c r="H132" i="91" s="1"/>
  <c r="AT36" i="82"/>
  <c r="H131" i="91" s="1"/>
  <c r="AT35" i="82"/>
  <c r="H130" i="91" s="1"/>
  <c r="AT34" i="82"/>
  <c r="AT33"/>
  <c r="AT32"/>
  <c r="AT31"/>
  <c r="AT30"/>
  <c r="AT29"/>
  <c r="AT28"/>
  <c r="AT27"/>
  <c r="AT26"/>
  <c r="AT25"/>
  <c r="AT24"/>
  <c r="AT23"/>
  <c r="AT22"/>
  <c r="AT21"/>
  <c r="H116" i="91" s="1"/>
  <c r="AT20" i="82"/>
  <c r="H115" i="91" s="1"/>
  <c r="AT19" i="82"/>
  <c r="H114" i="91" s="1"/>
  <c r="AT18" i="82"/>
  <c r="H113" i="91" s="1"/>
  <c r="AT17" i="82"/>
  <c r="AT16"/>
  <c r="H111" i="91" s="1"/>
  <c r="AT15" i="82"/>
  <c r="H110" i="91" s="1"/>
  <c r="AT14" i="82"/>
  <c r="H109" i="91" s="1"/>
  <c r="AT13" i="82"/>
  <c r="H108" i="91" s="1"/>
  <c r="AT12" i="82"/>
  <c r="AT11"/>
  <c r="H106" i="91" s="1"/>
  <c r="AT10" i="82"/>
  <c r="H105" i="91" s="1"/>
  <c r="AT9" i="82"/>
  <c r="AT39" i="81"/>
  <c r="G134" i="91" s="1"/>
  <c r="AT38" i="81"/>
  <c r="AT37"/>
  <c r="AT36"/>
  <c r="AT35"/>
  <c r="AT34"/>
  <c r="G129" i="91" s="1"/>
  <c r="AT33" i="81"/>
  <c r="G128" i="91" s="1"/>
  <c r="AT32" i="81"/>
  <c r="G127" i="91" s="1"/>
  <c r="AT31" i="81"/>
  <c r="G126" i="91" s="1"/>
  <c r="AT30" i="81"/>
  <c r="G125" i="91" s="1"/>
  <c r="AT29" i="81"/>
  <c r="G124" i="91" s="1"/>
  <c r="AT28" i="81"/>
  <c r="G123" i="91" s="1"/>
  <c r="AT27" i="81"/>
  <c r="G122" i="91" s="1"/>
  <c r="AT26" i="81"/>
  <c r="G121" i="91" s="1"/>
  <c r="AT25" i="81"/>
  <c r="G120" i="91" s="1"/>
  <c r="AT24" i="81"/>
  <c r="G119" i="91" s="1"/>
  <c r="AT23" i="81"/>
  <c r="G118" i="91" s="1"/>
  <c r="AT22" i="81"/>
  <c r="G117" i="91" s="1"/>
  <c r="AT21" i="81"/>
  <c r="AT20"/>
  <c r="G115" i="91" s="1"/>
  <c r="AT19" i="81"/>
  <c r="G114" i="91" s="1"/>
  <c r="AT18" i="81"/>
  <c r="G113" i="91" s="1"/>
  <c r="AT17" i="81"/>
  <c r="G112" i="91" s="1"/>
  <c r="AT16" i="81"/>
  <c r="G111" i="91" s="1"/>
  <c r="AT15" i="81"/>
  <c r="G110" i="91" s="1"/>
  <c r="AT14" i="81"/>
  <c r="G109" i="91" s="1"/>
  <c r="AT13" i="81"/>
  <c r="G108" i="91" s="1"/>
  <c r="AT12" i="81"/>
  <c r="G107" i="91" s="1"/>
  <c r="AT11" i="81"/>
  <c r="G106" i="91" s="1"/>
  <c r="AT10" i="81"/>
  <c r="G105" i="91" s="1"/>
  <c r="AT9" i="81"/>
  <c r="G104" i="91" s="1"/>
  <c r="AT39" i="80"/>
  <c r="AT38"/>
  <c r="F133" i="91" s="1"/>
  <c r="AT37" i="80"/>
  <c r="F132" i="91" s="1"/>
  <c r="AT36" i="80"/>
  <c r="F131" i="91" s="1"/>
  <c r="AT35" i="80"/>
  <c r="F130" i="91" s="1"/>
  <c r="AT34" i="80"/>
  <c r="AT33"/>
  <c r="AT32"/>
  <c r="AT31"/>
  <c r="AT30"/>
  <c r="AT29"/>
  <c r="AT28"/>
  <c r="AT27"/>
  <c r="AT26"/>
  <c r="AT25"/>
  <c r="AT24"/>
  <c r="AT23"/>
  <c r="F118" i="91" s="1"/>
  <c r="AT22" i="80"/>
  <c r="F117" i="91" s="1"/>
  <c r="AT21" i="80"/>
  <c r="F116" i="91" s="1"/>
  <c r="AT20" i="80"/>
  <c r="AT19"/>
  <c r="AT18"/>
  <c r="AT17"/>
  <c r="AT16"/>
  <c r="AT15"/>
  <c r="AT14"/>
  <c r="AT13"/>
  <c r="AT12"/>
  <c r="AT11"/>
  <c r="AT10"/>
  <c r="F105" i="91" s="1"/>
  <c r="AT9" i="80"/>
  <c r="AT39" i="79"/>
  <c r="AT38"/>
  <c r="AT37"/>
  <c r="AT36"/>
  <c r="AT35"/>
  <c r="AT34"/>
  <c r="E129" i="91" s="1"/>
  <c r="AT33" i="79"/>
  <c r="E128" i="91" s="1"/>
  <c r="AT32" i="79"/>
  <c r="E127" i="91" s="1"/>
  <c r="AT31" i="79"/>
  <c r="E126" i="91" s="1"/>
  <c r="AT30" i="79"/>
  <c r="E125" i="91" s="1"/>
  <c r="AT29" i="79"/>
  <c r="E124" i="91" s="1"/>
  <c r="AT28" i="79"/>
  <c r="E123" i="91" s="1"/>
  <c r="AT27" i="79"/>
  <c r="E122" i="91" s="1"/>
  <c r="AT26" i="79"/>
  <c r="E121" i="91" s="1"/>
  <c r="AT25" i="79"/>
  <c r="E120" i="91" s="1"/>
  <c r="AT24" i="79"/>
  <c r="E119" i="91" s="1"/>
  <c r="AT23" i="79"/>
  <c r="E118" i="91" s="1"/>
  <c r="AT22" i="79"/>
  <c r="E117" i="91" s="1"/>
  <c r="AT21" i="79"/>
  <c r="E116" i="91" s="1"/>
  <c r="AT20" i="79"/>
  <c r="E115" i="91" s="1"/>
  <c r="AT19" i="79"/>
  <c r="E114" i="91" s="1"/>
  <c r="AT18" i="79"/>
  <c r="E113" i="91" s="1"/>
  <c r="AT17" i="79"/>
  <c r="AT16"/>
  <c r="AT15"/>
  <c r="AT14"/>
  <c r="AT13"/>
  <c r="AT12"/>
  <c r="E107" i="91" s="1"/>
  <c r="AT11" i="79"/>
  <c r="AT10"/>
  <c r="AT9"/>
  <c r="AT39" i="78"/>
  <c r="D134" i="91" s="1"/>
  <c r="AT38" i="78"/>
  <c r="D133" i="91" s="1"/>
  <c r="AT37" i="78"/>
  <c r="D132" i="91" s="1"/>
  <c r="AT36" i="78"/>
  <c r="D131" i="91" s="1"/>
  <c r="AT35" i="78"/>
  <c r="D130" i="91" s="1"/>
  <c r="AT34" i="78"/>
  <c r="AT33"/>
  <c r="AT32"/>
  <c r="AT31"/>
  <c r="AT30"/>
  <c r="AT29"/>
  <c r="AT28"/>
  <c r="AT27"/>
  <c r="AT26"/>
  <c r="AT25"/>
  <c r="AT24"/>
  <c r="AT23"/>
  <c r="AT22"/>
  <c r="D117" i="91" s="1"/>
  <c r="AT21" i="78"/>
  <c r="D116" i="91" s="1"/>
  <c r="AT20" i="78"/>
  <c r="D115" i="91" s="1"/>
  <c r="AT19" i="78"/>
  <c r="D114" i="91" s="1"/>
  <c r="AT18" i="78"/>
  <c r="D113" i="91" s="1"/>
  <c r="AT17" i="78"/>
  <c r="D112" i="91" s="1"/>
  <c r="AT16" i="78"/>
  <c r="D111" i="91" s="1"/>
  <c r="AT15" i="78"/>
  <c r="D110" i="91" s="1"/>
  <c r="AT14" i="78"/>
  <c r="D109" i="91" s="1"/>
  <c r="AT13" i="78"/>
  <c r="D108" i="91" s="1"/>
  <c r="AT12" i="78"/>
  <c r="AT11"/>
  <c r="D106" i="91" s="1"/>
  <c r="AT10" i="78"/>
  <c r="D105" i="91" s="1"/>
  <c r="AT9" i="78"/>
  <c r="AT39" i="62"/>
  <c r="AT38"/>
  <c r="AT37"/>
  <c r="AT36"/>
  <c r="AT35"/>
  <c r="C130" i="91" s="1"/>
  <c r="AT34" i="62"/>
  <c r="C129" i="91" s="1"/>
  <c r="AT33" i="62"/>
  <c r="C128" i="91" s="1"/>
  <c r="AT32" i="62"/>
  <c r="C127" i="91" s="1"/>
  <c r="AT31" i="62"/>
  <c r="C126" i="91" s="1"/>
  <c r="AT30" i="62"/>
  <c r="C125" i="91" s="1"/>
  <c r="AT29" i="62"/>
  <c r="C124" i="91" s="1"/>
  <c r="AT28" i="62"/>
  <c r="C123" i="91" s="1"/>
  <c r="AT27" i="62"/>
  <c r="C122" i="91" s="1"/>
  <c r="AT26" i="62"/>
  <c r="C121" i="91" s="1"/>
  <c r="AT25" i="62"/>
  <c r="C120" i="91" s="1"/>
  <c r="AT24" i="62"/>
  <c r="AT23"/>
  <c r="C118" i="91" s="1"/>
  <c r="AT22" i="62"/>
  <c r="AT21"/>
  <c r="AT20"/>
  <c r="C115" i="91" s="1"/>
  <c r="AT19" i="62"/>
  <c r="C114" i="91" s="1"/>
  <c r="AT18" i="62"/>
  <c r="C113" i="91" s="1"/>
  <c r="AT17" i="62"/>
  <c r="C112" i="91" s="1"/>
  <c r="AT16" i="62"/>
  <c r="C111" i="91" s="1"/>
  <c r="AT15" i="62"/>
  <c r="C110" i="91" s="1"/>
  <c r="AT14" i="62"/>
  <c r="C109" i="91" s="1"/>
  <c r="AT13" i="62"/>
  <c r="C108" i="91" s="1"/>
  <c r="AT12" i="62"/>
  <c r="C107" i="91" s="1"/>
  <c r="AT11" i="62"/>
  <c r="C106" i="91" s="1"/>
  <c r="AT10" i="62"/>
  <c r="C105" i="91" s="1"/>
  <c r="AT9" i="62"/>
  <c r="C104" i="91" s="1"/>
  <c r="AT39" i="87"/>
  <c r="AT38"/>
  <c r="AT37"/>
  <c r="AT36"/>
  <c r="AT35"/>
  <c r="AT34"/>
  <c r="M129" i="91" s="1"/>
  <c r="AT33" i="87"/>
  <c r="M128" i="91" s="1"/>
  <c r="AT32" i="87"/>
  <c r="M127" i="91" s="1"/>
  <c r="AT31" i="87"/>
  <c r="M126" i="91" s="1"/>
  <c r="AT30" i="87"/>
  <c r="M125" i="91" s="1"/>
  <c r="AT29" i="87"/>
  <c r="M124" i="91" s="1"/>
  <c r="AT28" i="87"/>
  <c r="M123" i="91" s="1"/>
  <c r="AT27" i="87"/>
  <c r="M122" i="91" s="1"/>
  <c r="AT26" i="87"/>
  <c r="M121" i="91" s="1"/>
  <c r="AT25" i="87"/>
  <c r="M120" i="91" s="1"/>
  <c r="AT24" i="87"/>
  <c r="M119" i="91" s="1"/>
  <c r="AT23" i="87"/>
  <c r="M118" i="91" s="1"/>
  <c r="AT22" i="87"/>
  <c r="M117" i="91" s="1"/>
  <c r="AT21" i="87"/>
  <c r="M116" i="91" s="1"/>
  <c r="AT20" i="87"/>
  <c r="M115" i="91" s="1"/>
  <c r="AT19" i="87"/>
  <c r="M114" i="91" s="1"/>
  <c r="AT18" i="87"/>
  <c r="M113" i="91" s="1"/>
  <c r="AT17" i="87"/>
  <c r="M112" i="91" s="1"/>
  <c r="AT16" i="87"/>
  <c r="AT15"/>
  <c r="AT14"/>
  <c r="AT13"/>
  <c r="AT12"/>
  <c r="M107" i="91" s="1"/>
  <c r="AT11" i="87"/>
  <c r="AT10"/>
  <c r="AT9"/>
  <c r="AT39" i="88"/>
  <c r="AT38"/>
  <c r="N133" i="91" s="1"/>
  <c r="AT37" i="88"/>
  <c r="N132" i="91" s="1"/>
  <c r="AT36" i="88"/>
  <c r="N131" i="91" s="1"/>
  <c r="AT35" i="88"/>
  <c r="N130" i="91" s="1"/>
  <c r="AT34" i="88"/>
  <c r="AT33"/>
  <c r="AT32"/>
  <c r="AT31"/>
  <c r="AT30"/>
  <c r="AT29"/>
  <c r="AT28"/>
  <c r="AT27"/>
  <c r="AT26"/>
  <c r="AT25"/>
  <c r="AT24"/>
  <c r="AT23"/>
  <c r="N118" i="91" s="1"/>
  <c r="AT22" i="88"/>
  <c r="N117" i="91" s="1"/>
  <c r="AT21" i="88"/>
  <c r="N116" i="91" s="1"/>
  <c r="AT20" i="88"/>
  <c r="AT19"/>
  <c r="AT18"/>
  <c r="AT17"/>
  <c r="AT16"/>
  <c r="AT15"/>
  <c r="AT14"/>
  <c r="AT13"/>
  <c r="AT12"/>
  <c r="AT11"/>
  <c r="AT10"/>
  <c r="AT9"/>
  <c r="AT39" i="89"/>
  <c r="AT38"/>
  <c r="AT37"/>
  <c r="AT36"/>
  <c r="AT35"/>
  <c r="AT34"/>
  <c r="AT33"/>
  <c r="AT32"/>
  <c r="AT31"/>
  <c r="AT30"/>
  <c r="AT29"/>
  <c r="AT28"/>
  <c r="AT27"/>
  <c r="AT26"/>
  <c r="AT25"/>
  <c r="AT24"/>
  <c r="AT23"/>
  <c r="AT22"/>
  <c r="AT21"/>
  <c r="AT20"/>
  <c r="AT19"/>
  <c r="AT18"/>
  <c r="AT17"/>
  <c r="AT16"/>
  <c r="AT15"/>
  <c r="AT14"/>
  <c r="AT13"/>
  <c r="AT12"/>
  <c r="AT11"/>
  <c r="AT10"/>
  <c r="AT9"/>
  <c r="AT39" i="90"/>
  <c r="AT38"/>
  <c r="AT37"/>
  <c r="AT36"/>
  <c r="AT35"/>
  <c r="AT34"/>
  <c r="AT33"/>
  <c r="AT32"/>
  <c r="AT31"/>
  <c r="AT30"/>
  <c r="AT29"/>
  <c r="AT28"/>
  <c r="AT27"/>
  <c r="AT26"/>
  <c r="AT25"/>
  <c r="AT24"/>
  <c r="AT23"/>
  <c r="AT22"/>
  <c r="AT21"/>
  <c r="AT20"/>
  <c r="AT19"/>
  <c r="AT18"/>
  <c r="AT17"/>
  <c r="AT16"/>
  <c r="AT15"/>
  <c r="AT14"/>
  <c r="AT13"/>
  <c r="AT12"/>
  <c r="AT11"/>
  <c r="AT10"/>
  <c r="AT9"/>
  <c r="C8" i="86"/>
  <c r="C8" i="90"/>
  <c r="N61"/>
  <c r="Y39"/>
  <c r="X39"/>
  <c r="T39"/>
  <c r="L39"/>
  <c r="Y38"/>
  <c r="X38"/>
  <c r="T38"/>
  <c r="L38"/>
  <c r="T37"/>
  <c r="L37"/>
  <c r="T36"/>
  <c r="L36"/>
  <c r="T35"/>
  <c r="L35"/>
  <c r="X34"/>
  <c r="T34"/>
  <c r="L34"/>
  <c r="Y33"/>
  <c r="X33"/>
  <c r="T33"/>
  <c r="L33"/>
  <c r="X32"/>
  <c r="T32"/>
  <c r="L32"/>
  <c r="X31"/>
  <c r="T31"/>
  <c r="L31"/>
  <c r="Y30"/>
  <c r="T30"/>
  <c r="L30"/>
  <c r="T29"/>
  <c r="L29"/>
  <c r="T28"/>
  <c r="L28"/>
  <c r="T27"/>
  <c r="L27"/>
  <c r="T26"/>
  <c r="Y26" s="1"/>
  <c r="L26"/>
  <c r="Y25"/>
  <c r="T25"/>
  <c r="L25"/>
  <c r="Y24"/>
  <c r="T24"/>
  <c r="L24"/>
  <c r="X23"/>
  <c r="T23"/>
  <c r="L23"/>
  <c r="T22"/>
  <c r="L22"/>
  <c r="Y21"/>
  <c r="X21"/>
  <c r="T21"/>
  <c r="L21"/>
  <c r="Y20"/>
  <c r="X20"/>
  <c r="T20"/>
  <c r="L20"/>
  <c r="Y19"/>
  <c r="T19"/>
  <c r="L19"/>
  <c r="T18"/>
  <c r="L18"/>
  <c r="T17"/>
  <c r="L17"/>
  <c r="X16"/>
  <c r="T16"/>
  <c r="L16"/>
  <c r="T15"/>
  <c r="L15"/>
  <c r="T14"/>
  <c r="L14"/>
  <c r="T13"/>
  <c r="L13"/>
  <c r="T12"/>
  <c r="L12"/>
  <c r="T11"/>
  <c r="L11"/>
  <c r="Y10"/>
  <c r="T10"/>
  <c r="L10"/>
  <c r="T9"/>
  <c r="L9"/>
  <c r="AA8"/>
  <c r="AG4"/>
  <c r="AE4"/>
  <c r="AB4"/>
  <c r="Z4"/>
  <c r="AG3"/>
  <c r="AE3"/>
  <c r="N61" i="89"/>
  <c r="Y39"/>
  <c r="X39"/>
  <c r="T39"/>
  <c r="L39"/>
  <c r="Y38"/>
  <c r="X38"/>
  <c r="T38"/>
  <c r="L38"/>
  <c r="T37"/>
  <c r="L37"/>
  <c r="T36"/>
  <c r="L36"/>
  <c r="T35"/>
  <c r="L35"/>
  <c r="X34"/>
  <c r="T34"/>
  <c r="L34"/>
  <c r="Y33"/>
  <c r="X33"/>
  <c r="T33"/>
  <c r="L33"/>
  <c r="X32"/>
  <c r="T32"/>
  <c r="L32"/>
  <c r="X31"/>
  <c r="T31"/>
  <c r="L31"/>
  <c r="Y30"/>
  <c r="T30"/>
  <c r="L30"/>
  <c r="T29"/>
  <c r="L29"/>
  <c r="T28"/>
  <c r="L28"/>
  <c r="T27"/>
  <c r="L27"/>
  <c r="Y26"/>
  <c r="T26"/>
  <c r="L26"/>
  <c r="Y25"/>
  <c r="T25"/>
  <c r="L25"/>
  <c r="Y24"/>
  <c r="T24"/>
  <c r="L24"/>
  <c r="X23"/>
  <c r="T23"/>
  <c r="L23"/>
  <c r="T22"/>
  <c r="L22"/>
  <c r="Y21"/>
  <c r="X21"/>
  <c r="T21"/>
  <c r="L21"/>
  <c r="Y20"/>
  <c r="X20"/>
  <c r="T20"/>
  <c r="L20"/>
  <c r="Y19"/>
  <c r="T19"/>
  <c r="L19"/>
  <c r="T18"/>
  <c r="L18"/>
  <c r="T17"/>
  <c r="L17"/>
  <c r="X16"/>
  <c r="T16"/>
  <c r="L16"/>
  <c r="T15"/>
  <c r="L15"/>
  <c r="T14"/>
  <c r="L14"/>
  <c r="T13"/>
  <c r="L13"/>
  <c r="T12"/>
  <c r="L12"/>
  <c r="T11"/>
  <c r="L11"/>
  <c r="Y10"/>
  <c r="T10"/>
  <c r="L10"/>
  <c r="T9"/>
  <c r="L9"/>
  <c r="AA8"/>
  <c r="AG4"/>
  <c r="AE4"/>
  <c r="AB4"/>
  <c r="Z4"/>
  <c r="AG3"/>
  <c r="AE3"/>
  <c r="C8"/>
  <c r="N61" i="88"/>
  <c r="T39"/>
  <c r="L39"/>
  <c r="X39" s="1"/>
  <c r="T38"/>
  <c r="L38"/>
  <c r="X38" s="1"/>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T16"/>
  <c r="L16"/>
  <c r="X16" s="1"/>
  <c r="T15"/>
  <c r="L15"/>
  <c r="T14"/>
  <c r="L14"/>
  <c r="T13"/>
  <c r="L13"/>
  <c r="T12"/>
  <c r="L12"/>
  <c r="T11"/>
  <c r="L11"/>
  <c r="T10"/>
  <c r="L10"/>
  <c r="T9"/>
  <c r="L9"/>
  <c r="AA8"/>
  <c r="AG4"/>
  <c r="AE4"/>
  <c r="AB4"/>
  <c r="Z4"/>
  <c r="AG3"/>
  <c r="AE3"/>
  <c r="C8"/>
  <c r="N61" i="87"/>
  <c r="X39"/>
  <c r="T39"/>
  <c r="L39"/>
  <c r="X38"/>
  <c r="T38"/>
  <c r="L38"/>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X16"/>
  <c r="T16"/>
  <c r="L16"/>
  <c r="T15"/>
  <c r="L15"/>
  <c r="T14"/>
  <c r="L14"/>
  <c r="T13"/>
  <c r="L13"/>
  <c r="T12"/>
  <c r="L12"/>
  <c r="T11"/>
  <c r="L11"/>
  <c r="T10"/>
  <c r="L10"/>
  <c r="T9"/>
  <c r="L9"/>
  <c r="AA8"/>
  <c r="AG4"/>
  <c r="AE4"/>
  <c r="AB4"/>
  <c r="Z4"/>
  <c r="AG3"/>
  <c r="AE3"/>
  <c r="C8"/>
  <c r="N61" i="86"/>
  <c r="X39"/>
  <c r="T39"/>
  <c r="L39"/>
  <c r="T38"/>
  <c r="L38"/>
  <c r="X38" s="1"/>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X16"/>
  <c r="T16"/>
  <c r="L16"/>
  <c r="T15"/>
  <c r="L15"/>
  <c r="T14"/>
  <c r="L14"/>
  <c r="T13"/>
  <c r="L13"/>
  <c r="T12"/>
  <c r="L12"/>
  <c r="T11"/>
  <c r="L11"/>
  <c r="T10"/>
  <c r="L10"/>
  <c r="AT40"/>
  <c r="T9"/>
  <c r="L9"/>
  <c r="AA8"/>
  <c r="AG4"/>
  <c r="AE4"/>
  <c r="AB4"/>
  <c r="Z4"/>
  <c r="AG3"/>
  <c r="AE3"/>
  <c r="N61" i="85"/>
  <c r="X39"/>
  <c r="T39"/>
  <c r="L39"/>
  <c r="X38"/>
  <c r="T38"/>
  <c r="L38"/>
  <c r="T37"/>
  <c r="L37"/>
  <c r="T36"/>
  <c r="L36"/>
  <c r="T35"/>
  <c r="L35"/>
  <c r="T34"/>
  <c r="L34"/>
  <c r="T33"/>
  <c r="L33"/>
  <c r="X32"/>
  <c r="T32"/>
  <c r="L32"/>
  <c r="T31"/>
  <c r="L31"/>
  <c r="X31" s="1"/>
  <c r="T30"/>
  <c r="L30"/>
  <c r="T29"/>
  <c r="L29"/>
  <c r="T28"/>
  <c r="L28"/>
  <c r="T27"/>
  <c r="L27"/>
  <c r="T26"/>
  <c r="L26"/>
  <c r="T25"/>
  <c r="L25"/>
  <c r="T24"/>
  <c r="L24"/>
  <c r="T23"/>
  <c r="L23"/>
  <c r="X23" s="1"/>
  <c r="T22"/>
  <c r="L22"/>
  <c r="T21"/>
  <c r="L21"/>
  <c r="X21" s="1"/>
  <c r="T20"/>
  <c r="L20"/>
  <c r="X20" s="1"/>
  <c r="T19"/>
  <c r="L19"/>
  <c r="T18"/>
  <c r="L18"/>
  <c r="T17"/>
  <c r="L17"/>
  <c r="X16"/>
  <c r="T16"/>
  <c r="L16"/>
  <c r="T15"/>
  <c r="L15"/>
  <c r="T14"/>
  <c r="L14"/>
  <c r="T13"/>
  <c r="L13"/>
  <c r="T12"/>
  <c r="L12"/>
  <c r="T11"/>
  <c r="L11"/>
  <c r="T10"/>
  <c r="L10"/>
  <c r="AT40"/>
  <c r="T9"/>
  <c r="L9"/>
  <c r="AA8"/>
  <c r="AG4"/>
  <c r="AE4"/>
  <c r="AB4"/>
  <c r="Z4"/>
  <c r="AG3"/>
  <c r="AE3"/>
  <c r="C8"/>
  <c r="N61" i="84"/>
  <c r="T39"/>
  <c r="L39"/>
  <c r="X39" s="1"/>
  <c r="T38"/>
  <c r="L38"/>
  <c r="X38" s="1"/>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T16"/>
  <c r="L16"/>
  <c r="X16" s="1"/>
  <c r="T15"/>
  <c r="L15"/>
  <c r="T14"/>
  <c r="L14"/>
  <c r="T13"/>
  <c r="L13"/>
  <c r="T12"/>
  <c r="L12"/>
  <c r="T11"/>
  <c r="L11"/>
  <c r="T10"/>
  <c r="L10"/>
  <c r="T9"/>
  <c r="L9"/>
  <c r="AA8"/>
  <c r="AG4"/>
  <c r="AE4"/>
  <c r="AB4"/>
  <c r="Z4"/>
  <c r="AG3"/>
  <c r="AE3"/>
  <c r="C8"/>
  <c r="N61" i="83"/>
  <c r="T39"/>
  <c r="L39"/>
  <c r="X39" s="1"/>
  <c r="T38"/>
  <c r="L38"/>
  <c r="X38" s="1"/>
  <c r="T37"/>
  <c r="L37"/>
  <c r="T36"/>
  <c r="L36"/>
  <c r="T35"/>
  <c r="L35"/>
  <c r="T34"/>
  <c r="L34"/>
  <c r="T33"/>
  <c r="L33"/>
  <c r="X32"/>
  <c r="T32"/>
  <c r="L32"/>
  <c r="T31"/>
  <c r="L31"/>
  <c r="X31" s="1"/>
  <c r="T30"/>
  <c r="L30"/>
  <c r="T29"/>
  <c r="L29"/>
  <c r="T28"/>
  <c r="L28"/>
  <c r="T27"/>
  <c r="L27"/>
  <c r="T26"/>
  <c r="L26"/>
  <c r="T25"/>
  <c r="Y25" s="1"/>
  <c r="L25"/>
  <c r="T24"/>
  <c r="L24"/>
  <c r="T23"/>
  <c r="L23"/>
  <c r="X23" s="1"/>
  <c r="T22"/>
  <c r="L22"/>
  <c r="T21"/>
  <c r="L21"/>
  <c r="X21" s="1"/>
  <c r="T20"/>
  <c r="L20"/>
  <c r="X20" s="1"/>
  <c r="T19"/>
  <c r="L19"/>
  <c r="T18"/>
  <c r="L18"/>
  <c r="T17"/>
  <c r="L17"/>
  <c r="T16"/>
  <c r="L16"/>
  <c r="X16" s="1"/>
  <c r="T15"/>
  <c r="L15"/>
  <c r="T14"/>
  <c r="L14"/>
  <c r="T13"/>
  <c r="L13"/>
  <c r="T12"/>
  <c r="L12"/>
  <c r="T11"/>
  <c r="L11"/>
  <c r="T10"/>
  <c r="L10"/>
  <c r="AT40"/>
  <c r="T9"/>
  <c r="L9"/>
  <c r="AA8"/>
  <c r="AG4"/>
  <c r="AE4"/>
  <c r="AB4"/>
  <c r="Z4"/>
  <c r="AG3"/>
  <c r="AE3"/>
  <c r="C8"/>
  <c r="N61" i="82"/>
  <c r="X39"/>
  <c r="T39"/>
  <c r="L39"/>
  <c r="T38"/>
  <c r="L38"/>
  <c r="X38" s="1"/>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T16"/>
  <c r="L16"/>
  <c r="X16" s="1"/>
  <c r="T15"/>
  <c r="L15"/>
  <c r="T14"/>
  <c r="L14"/>
  <c r="T13"/>
  <c r="L13"/>
  <c r="T12"/>
  <c r="L12"/>
  <c r="T11"/>
  <c r="L11"/>
  <c r="T10"/>
  <c r="L10"/>
  <c r="AT40"/>
  <c r="T9"/>
  <c r="L9"/>
  <c r="AA8"/>
  <c r="AG4"/>
  <c r="AE4"/>
  <c r="AB4"/>
  <c r="Z4"/>
  <c r="AG3"/>
  <c r="AE3"/>
  <c r="C8"/>
  <c r="N61" i="81"/>
  <c r="T39"/>
  <c r="L39"/>
  <c r="X39" s="1"/>
  <c r="T38"/>
  <c r="L38"/>
  <c r="X38" s="1"/>
  <c r="T37"/>
  <c r="L37"/>
  <c r="T36"/>
  <c r="L36"/>
  <c r="T35"/>
  <c r="L35"/>
  <c r="T34"/>
  <c r="L34"/>
  <c r="T33"/>
  <c r="L33"/>
  <c r="T32"/>
  <c r="L32"/>
  <c r="X32" s="1"/>
  <c r="X31"/>
  <c r="T31"/>
  <c r="L31"/>
  <c r="T30"/>
  <c r="L30"/>
  <c r="T29"/>
  <c r="L29"/>
  <c r="T28"/>
  <c r="L28"/>
  <c r="T27"/>
  <c r="L27"/>
  <c r="T26"/>
  <c r="L26"/>
  <c r="T25"/>
  <c r="L25"/>
  <c r="T24"/>
  <c r="L24"/>
  <c r="T23"/>
  <c r="L23"/>
  <c r="X23" s="1"/>
  <c r="T22"/>
  <c r="L22"/>
  <c r="T21"/>
  <c r="L21"/>
  <c r="T20"/>
  <c r="L20"/>
  <c r="X20" s="1"/>
  <c r="T19"/>
  <c r="L19"/>
  <c r="T18"/>
  <c r="L18"/>
  <c r="T17"/>
  <c r="L17"/>
  <c r="T16"/>
  <c r="L16"/>
  <c r="X16" s="1"/>
  <c r="T15"/>
  <c r="L15"/>
  <c r="T14"/>
  <c r="L14"/>
  <c r="T13"/>
  <c r="L13"/>
  <c r="T12"/>
  <c r="L12"/>
  <c r="T11"/>
  <c r="L11"/>
  <c r="T10"/>
  <c r="L10"/>
  <c r="AT40"/>
  <c r="T9"/>
  <c r="L9"/>
  <c r="AA8"/>
  <c r="AG4"/>
  <c r="AE4"/>
  <c r="AB4"/>
  <c r="Z4"/>
  <c r="AG3"/>
  <c r="AE3"/>
  <c r="C8"/>
  <c r="N61" i="80"/>
  <c r="T39"/>
  <c r="L39"/>
  <c r="X39" s="1"/>
  <c r="T38"/>
  <c r="L38"/>
  <c r="X38" s="1"/>
  <c r="T37"/>
  <c r="L37"/>
  <c r="T36"/>
  <c r="L36"/>
  <c r="T35"/>
  <c r="L35"/>
  <c r="T34"/>
  <c r="L34"/>
  <c r="T33"/>
  <c r="L33"/>
  <c r="T32"/>
  <c r="L32"/>
  <c r="X32" s="1"/>
  <c r="T31"/>
  <c r="L31"/>
  <c r="X31" s="1"/>
  <c r="T30"/>
  <c r="L30"/>
  <c r="T29"/>
  <c r="L29"/>
  <c r="T28"/>
  <c r="L28"/>
  <c r="T27"/>
  <c r="L27"/>
  <c r="T26"/>
  <c r="L26"/>
  <c r="T25"/>
  <c r="L25"/>
  <c r="T24"/>
  <c r="L24"/>
  <c r="T23"/>
  <c r="L23"/>
  <c r="X23" s="1"/>
  <c r="T22"/>
  <c r="L22"/>
  <c r="T21"/>
  <c r="L21"/>
  <c r="X21" s="1"/>
  <c r="T20"/>
  <c r="L20"/>
  <c r="X20" s="1"/>
  <c r="T19"/>
  <c r="L19"/>
  <c r="T18"/>
  <c r="L18"/>
  <c r="T17"/>
  <c r="L17"/>
  <c r="T16"/>
  <c r="L16"/>
  <c r="X16" s="1"/>
  <c r="T15"/>
  <c r="L15"/>
  <c r="T14"/>
  <c r="L14"/>
  <c r="T13"/>
  <c r="L13"/>
  <c r="T12"/>
  <c r="L12"/>
  <c r="T11"/>
  <c r="L11"/>
  <c r="T10"/>
  <c r="L10"/>
  <c r="AT40"/>
  <c r="T9"/>
  <c r="L9"/>
  <c r="AA8"/>
  <c r="AG4"/>
  <c r="AE4"/>
  <c r="AB4"/>
  <c r="Z4"/>
  <c r="AG3"/>
  <c r="AE3"/>
  <c r="C8"/>
  <c r="N61" i="79"/>
  <c r="T39"/>
  <c r="L39"/>
  <c r="X39" s="1"/>
  <c r="T38"/>
  <c r="L38"/>
  <c r="X38" s="1"/>
  <c r="T37"/>
  <c r="L37"/>
  <c r="T36"/>
  <c r="L36"/>
  <c r="T35"/>
  <c r="L35"/>
  <c r="T34"/>
  <c r="L34"/>
  <c r="T33"/>
  <c r="L33"/>
  <c r="T32"/>
  <c r="L32"/>
  <c r="X32" s="1"/>
  <c r="X31"/>
  <c r="T31"/>
  <c r="L31"/>
  <c r="T30"/>
  <c r="L30"/>
  <c r="T29"/>
  <c r="L29"/>
  <c r="T28"/>
  <c r="L28"/>
  <c r="T27"/>
  <c r="L27"/>
  <c r="T26"/>
  <c r="L26"/>
  <c r="T25"/>
  <c r="L25"/>
  <c r="T24"/>
  <c r="L24"/>
  <c r="T23"/>
  <c r="L23"/>
  <c r="X23" s="1"/>
  <c r="T22"/>
  <c r="L22"/>
  <c r="T21"/>
  <c r="L21"/>
  <c r="X21" s="1"/>
  <c r="T20"/>
  <c r="L20"/>
  <c r="X20" s="1"/>
  <c r="T19"/>
  <c r="L19"/>
  <c r="T18"/>
  <c r="L18"/>
  <c r="T17"/>
  <c r="L17"/>
  <c r="T16"/>
  <c r="L16"/>
  <c r="X16" s="1"/>
  <c r="T15"/>
  <c r="L15"/>
  <c r="T14"/>
  <c r="L14"/>
  <c r="T13"/>
  <c r="L13"/>
  <c r="T12"/>
  <c r="L12"/>
  <c r="T11"/>
  <c r="L11"/>
  <c r="T10"/>
  <c r="L10"/>
  <c r="AT40"/>
  <c r="T9"/>
  <c r="L9"/>
  <c r="AA8"/>
  <c r="AG4"/>
  <c r="AE4"/>
  <c r="AB4"/>
  <c r="Z4"/>
  <c r="AG3"/>
  <c r="AE3"/>
  <c r="C8"/>
  <c r="N61" i="78"/>
  <c r="T39"/>
  <c r="L39"/>
  <c r="X39" s="1"/>
  <c r="T38"/>
  <c r="L38"/>
  <c r="X38" s="1"/>
  <c r="T37"/>
  <c r="L37"/>
  <c r="T36"/>
  <c r="L36"/>
  <c r="T35"/>
  <c r="L35"/>
  <c r="T34"/>
  <c r="L34"/>
  <c r="T33"/>
  <c r="L33"/>
  <c r="X32"/>
  <c r="T32"/>
  <c r="L32"/>
  <c r="T31"/>
  <c r="L31"/>
  <c r="X31" s="1"/>
  <c r="T30"/>
  <c r="L30"/>
  <c r="T29"/>
  <c r="L29"/>
  <c r="T28"/>
  <c r="L28"/>
  <c r="T27"/>
  <c r="L27"/>
  <c r="T26"/>
  <c r="L26"/>
  <c r="T25"/>
  <c r="L25"/>
  <c r="T24"/>
  <c r="L24"/>
  <c r="X23"/>
  <c r="T23"/>
  <c r="L23"/>
  <c r="T22"/>
  <c r="L22"/>
  <c r="X22" s="1"/>
  <c r="T21"/>
  <c r="L21"/>
  <c r="X21" s="1"/>
  <c r="X20"/>
  <c r="T20"/>
  <c r="L20"/>
  <c r="T19"/>
  <c r="L19"/>
  <c r="T18"/>
  <c r="L18"/>
  <c r="T17"/>
  <c r="L17"/>
  <c r="T16"/>
  <c r="L16"/>
  <c r="X16" s="1"/>
  <c r="T15"/>
  <c r="L15"/>
  <c r="T14"/>
  <c r="L14"/>
  <c r="T13"/>
  <c r="L13"/>
  <c r="T12"/>
  <c r="L12"/>
  <c r="T11"/>
  <c r="L11"/>
  <c r="T10"/>
  <c r="L10"/>
  <c r="AT40"/>
  <c r="T9"/>
  <c r="L9"/>
  <c r="AA8"/>
  <c r="AG4"/>
  <c r="AE4"/>
  <c r="AB4"/>
  <c r="Z4"/>
  <c r="AG3"/>
  <c r="AE3"/>
  <c r="C8"/>
  <c r="AT40" i="87"/>
  <c r="X10" i="78"/>
  <c r="AH3" i="83"/>
  <c r="X34" s="1"/>
  <c r="X12" i="90"/>
  <c r="Y35"/>
  <c r="X28"/>
  <c r="X25"/>
  <c r="X30"/>
  <c r="X14"/>
  <c r="X27"/>
  <c r="Y37"/>
  <c r="Y31"/>
  <c r="Y27"/>
  <c r="Y23"/>
  <c r="Y15"/>
  <c r="Y11"/>
  <c r="Y36"/>
  <c r="Y32"/>
  <c r="Y28"/>
  <c r="Y16"/>
  <c r="Y12"/>
  <c r="Y29"/>
  <c r="Y17"/>
  <c r="Y13"/>
  <c r="Y9"/>
  <c r="Y34"/>
  <c r="Y22"/>
  <c r="Y18"/>
  <c r="Y14"/>
  <c r="E74"/>
  <c r="T61" s="1"/>
  <c r="E75" s="1"/>
  <c r="E71"/>
  <c r="L69"/>
  <c r="E66"/>
  <c r="E60"/>
  <c r="P61" s="1"/>
  <c r="E61" s="1"/>
  <c r="R56"/>
  <c r="L56"/>
  <c r="P55"/>
  <c r="R54"/>
  <c r="L54"/>
  <c r="P53"/>
  <c r="R52"/>
  <c r="L52"/>
  <c r="P51"/>
  <c r="Q50"/>
  <c r="E45"/>
  <c r="D39"/>
  <c r="D36"/>
  <c r="D32"/>
  <c r="D28"/>
  <c r="D24"/>
  <c r="D20"/>
  <c r="D16"/>
  <c r="D12"/>
  <c r="Q71"/>
  <c r="E67"/>
  <c r="O56"/>
  <c r="Q55"/>
  <c r="O54"/>
  <c r="Q53"/>
  <c r="O52"/>
  <c r="Q51"/>
  <c r="R50"/>
  <c r="L50"/>
  <c r="E46"/>
  <c r="D38"/>
  <c r="D33"/>
  <c r="D29"/>
  <c r="D25"/>
  <c r="G25" s="1"/>
  <c r="N25" s="1"/>
  <c r="D21"/>
  <c r="D17"/>
  <c r="D13"/>
  <c r="D9"/>
  <c r="G9" s="1"/>
  <c r="E70"/>
  <c r="E58"/>
  <c r="O61" s="1"/>
  <c r="E59" s="1"/>
  <c r="P56"/>
  <c r="R55"/>
  <c r="L55"/>
  <c r="P54"/>
  <c r="R53"/>
  <c r="L53"/>
  <c r="P52"/>
  <c r="R51"/>
  <c r="L51"/>
  <c r="O50"/>
  <c r="E47"/>
  <c r="E43"/>
  <c r="D37"/>
  <c r="D34"/>
  <c r="G34" s="1"/>
  <c r="N34" s="1"/>
  <c r="D30"/>
  <c r="D26"/>
  <c r="D22"/>
  <c r="G22" s="1"/>
  <c r="N22" s="1"/>
  <c r="D18"/>
  <c r="G18" s="1"/>
  <c r="N18" s="1"/>
  <c r="D14"/>
  <c r="D10"/>
  <c r="Q72"/>
  <c r="L70"/>
  <c r="E69"/>
  <c r="E65"/>
  <c r="E63"/>
  <c r="Q61" s="1"/>
  <c r="E64" s="1"/>
  <c r="Q56"/>
  <c r="O55"/>
  <c r="Q54"/>
  <c r="O53"/>
  <c r="Q52"/>
  <c r="O51"/>
  <c r="P50"/>
  <c r="D35"/>
  <c r="G35" s="1"/>
  <c r="N35" s="1"/>
  <c r="D31"/>
  <c r="G31" s="1"/>
  <c r="N31" s="1"/>
  <c r="D27"/>
  <c r="D23"/>
  <c r="G23" s="1"/>
  <c r="N23" s="1"/>
  <c r="D19"/>
  <c r="G19" s="1"/>
  <c r="N19" s="1"/>
  <c r="D15"/>
  <c r="G15" s="1"/>
  <c r="N15" s="1"/>
  <c r="D11"/>
  <c r="X36" i="89"/>
  <c r="X28"/>
  <c r="X24"/>
  <c r="X12"/>
  <c r="X29"/>
  <c r="X25"/>
  <c r="X17"/>
  <c r="X13"/>
  <c r="X9"/>
  <c r="X30"/>
  <c r="X26"/>
  <c r="X22"/>
  <c r="X18"/>
  <c r="X14"/>
  <c r="X10"/>
  <c r="X37"/>
  <c r="X35"/>
  <c r="X27"/>
  <c r="X19"/>
  <c r="X15"/>
  <c r="X11"/>
  <c r="Y37"/>
  <c r="Y35"/>
  <c r="Y31"/>
  <c r="Y27"/>
  <c r="Y23"/>
  <c r="Y15"/>
  <c r="Y11"/>
  <c r="Y36"/>
  <c r="Y32"/>
  <c r="Y28"/>
  <c r="Y16"/>
  <c r="Y12"/>
  <c r="Y29"/>
  <c r="Y17"/>
  <c r="Y13"/>
  <c r="Y9"/>
  <c r="Y34"/>
  <c r="Y22"/>
  <c r="Y18"/>
  <c r="Y14"/>
  <c r="X24" i="88"/>
  <c r="X12"/>
  <c r="X25"/>
  <c r="X17"/>
  <c r="X13"/>
  <c r="X9"/>
  <c r="X26"/>
  <c r="X22"/>
  <c r="X18"/>
  <c r="X14"/>
  <c r="X10"/>
  <c r="X27"/>
  <c r="X19"/>
  <c r="X15"/>
  <c r="X11"/>
  <c r="E74"/>
  <c r="T61" s="1"/>
  <c r="E75" s="1"/>
  <c r="E71"/>
  <c r="L69"/>
  <c r="E66"/>
  <c r="E60"/>
  <c r="P61" s="1"/>
  <c r="E61" s="1"/>
  <c r="R56"/>
  <c r="L56"/>
  <c r="P55"/>
  <c r="R54"/>
  <c r="L54"/>
  <c r="P53"/>
  <c r="R52"/>
  <c r="L52"/>
  <c r="P51"/>
  <c r="Q50"/>
  <c r="E45"/>
  <c r="D39"/>
  <c r="D36"/>
  <c r="G36" s="1"/>
  <c r="D32"/>
  <c r="D28"/>
  <c r="G28" s="1"/>
  <c r="N28" s="1"/>
  <c r="D24"/>
  <c r="G24" s="1"/>
  <c r="D20"/>
  <c r="G20" s="1"/>
  <c r="D16"/>
  <c r="D12"/>
  <c r="G12" s="1"/>
  <c r="N12" s="1"/>
  <c r="Q71"/>
  <c r="E67"/>
  <c r="O56"/>
  <c r="Q55"/>
  <c r="O54"/>
  <c r="Q53"/>
  <c r="O52"/>
  <c r="Q51"/>
  <c r="R50"/>
  <c r="L50"/>
  <c r="E46"/>
  <c r="D38"/>
  <c r="D33"/>
  <c r="G33" s="1"/>
  <c r="D29"/>
  <c r="G29" s="1"/>
  <c r="D25"/>
  <c r="G25" s="1"/>
  <c r="D21"/>
  <c r="G21" s="1"/>
  <c r="N21" s="1"/>
  <c r="D17"/>
  <c r="G17" s="1"/>
  <c r="N17" s="1"/>
  <c r="D13"/>
  <c r="G13" s="1"/>
  <c r="D9"/>
  <c r="E38" s="1"/>
  <c r="E70"/>
  <c r="E58"/>
  <c r="O61" s="1"/>
  <c r="E59" s="1"/>
  <c r="P56"/>
  <c r="R55"/>
  <c r="L55"/>
  <c r="P54"/>
  <c r="R53"/>
  <c r="L53"/>
  <c r="P52"/>
  <c r="R51"/>
  <c r="L51"/>
  <c r="O50"/>
  <c r="E47"/>
  <c r="E43"/>
  <c r="D37"/>
  <c r="D34"/>
  <c r="D30"/>
  <c r="D26"/>
  <c r="G26" s="1"/>
  <c r="D22"/>
  <c r="G22" s="1"/>
  <c r="D18"/>
  <c r="D14"/>
  <c r="D10"/>
  <c r="G10" s="1"/>
  <c r="Q72"/>
  <c r="L70"/>
  <c r="L67" s="1"/>
  <c r="E76" s="1"/>
  <c r="S61" s="1"/>
  <c r="E77" s="1"/>
  <c r="E69"/>
  <c r="E65"/>
  <c r="E63"/>
  <c r="Q61" s="1"/>
  <c r="E64" s="1"/>
  <c r="Q56"/>
  <c r="O55"/>
  <c r="Q54"/>
  <c r="O53"/>
  <c r="Q52"/>
  <c r="O51"/>
  <c r="P50"/>
  <c r="D35"/>
  <c r="D31"/>
  <c r="G31" s="1"/>
  <c r="D27"/>
  <c r="D23"/>
  <c r="G23" s="1"/>
  <c r="D19"/>
  <c r="G19" s="1"/>
  <c r="D15"/>
  <c r="D11"/>
  <c r="X24" i="87"/>
  <c r="X12"/>
  <c r="X25"/>
  <c r="X17"/>
  <c r="X13"/>
  <c r="X9"/>
  <c r="X26"/>
  <c r="X22"/>
  <c r="X18"/>
  <c r="X14"/>
  <c r="X10"/>
  <c r="X27"/>
  <c r="X19"/>
  <c r="X15"/>
  <c r="X11"/>
  <c r="E74"/>
  <c r="T61" s="1"/>
  <c r="E75" s="1"/>
  <c r="E71"/>
  <c r="L69"/>
  <c r="E66"/>
  <c r="E60"/>
  <c r="P61" s="1"/>
  <c r="E61" s="1"/>
  <c r="R56"/>
  <c r="L56"/>
  <c r="P55"/>
  <c r="R54"/>
  <c r="L54"/>
  <c r="P53"/>
  <c r="R52"/>
  <c r="L52"/>
  <c r="P51"/>
  <c r="Q50"/>
  <c r="E45"/>
  <c r="D39"/>
  <c r="D36"/>
  <c r="G36" s="1"/>
  <c r="D32"/>
  <c r="G32" s="1"/>
  <c r="N32" s="1"/>
  <c r="D28"/>
  <c r="G28" s="1"/>
  <c r="N28" s="1"/>
  <c r="D24"/>
  <c r="G24" s="1"/>
  <c r="D20"/>
  <c r="G20" s="1"/>
  <c r="N20" s="1"/>
  <c r="D16"/>
  <c r="G16" s="1"/>
  <c r="N16" s="1"/>
  <c r="D12"/>
  <c r="G12" s="1"/>
  <c r="Q71"/>
  <c r="E67"/>
  <c r="O56"/>
  <c r="Q55"/>
  <c r="O54"/>
  <c r="Q53"/>
  <c r="O52"/>
  <c r="Q51"/>
  <c r="R50"/>
  <c r="L50"/>
  <c r="E46"/>
  <c r="D38"/>
  <c r="D33"/>
  <c r="D29"/>
  <c r="D25"/>
  <c r="D21"/>
  <c r="G21" s="1"/>
  <c r="D17"/>
  <c r="G17" s="1"/>
  <c r="D13"/>
  <c r="D9"/>
  <c r="E38" s="1"/>
  <c r="E70"/>
  <c r="E58"/>
  <c r="O61" s="1"/>
  <c r="E59" s="1"/>
  <c r="P56"/>
  <c r="R55"/>
  <c r="L55"/>
  <c r="P54"/>
  <c r="R53"/>
  <c r="L53"/>
  <c r="P52"/>
  <c r="R51"/>
  <c r="L51"/>
  <c r="O50"/>
  <c r="E47"/>
  <c r="E43"/>
  <c r="M61" s="1"/>
  <c r="D37"/>
  <c r="D34"/>
  <c r="D30"/>
  <c r="G30" s="1"/>
  <c r="D26"/>
  <c r="G26" s="1"/>
  <c r="D22"/>
  <c r="D18"/>
  <c r="D14"/>
  <c r="G14" s="1"/>
  <c r="D10"/>
  <c r="Q72"/>
  <c r="L70"/>
  <c r="L67" s="1"/>
  <c r="E76" s="1"/>
  <c r="S61" s="1"/>
  <c r="E77" s="1"/>
  <c r="E69"/>
  <c r="E65"/>
  <c r="E63"/>
  <c r="Q61" s="1"/>
  <c r="E64" s="1"/>
  <c r="Q56"/>
  <c r="O55"/>
  <c r="Q54"/>
  <c r="O53"/>
  <c r="Q52"/>
  <c r="O51"/>
  <c r="P50"/>
  <c r="D35"/>
  <c r="D31"/>
  <c r="G31" s="1"/>
  <c r="N31" s="1"/>
  <c r="D27"/>
  <c r="G27" s="1"/>
  <c r="D23"/>
  <c r="G23" s="1"/>
  <c r="D19"/>
  <c r="D15"/>
  <c r="G15" s="1"/>
  <c r="N15" s="1"/>
  <c r="D11"/>
  <c r="G11" s="1"/>
  <c r="X24" i="86"/>
  <c r="X12"/>
  <c r="X25"/>
  <c r="X17"/>
  <c r="X13"/>
  <c r="X9"/>
  <c r="X26"/>
  <c r="X22"/>
  <c r="X18"/>
  <c r="X14"/>
  <c r="X10"/>
  <c r="X27"/>
  <c r="X19"/>
  <c r="X15"/>
  <c r="X11"/>
  <c r="X24" i="85"/>
  <c r="X12"/>
  <c r="X25"/>
  <c r="X17"/>
  <c r="X13"/>
  <c r="X9"/>
  <c r="X26"/>
  <c r="X22"/>
  <c r="X18"/>
  <c r="X14"/>
  <c r="X10"/>
  <c r="X27"/>
  <c r="X19"/>
  <c r="X15"/>
  <c r="X11"/>
  <c r="X11" i="84"/>
  <c r="X15"/>
  <c r="X19"/>
  <c r="X27"/>
  <c r="X10"/>
  <c r="X14"/>
  <c r="X18"/>
  <c r="X22"/>
  <c r="X26"/>
  <c r="X9"/>
  <c r="X13"/>
  <c r="X17"/>
  <c r="X25"/>
  <c r="X12"/>
  <c r="X24"/>
  <c r="X24" i="83"/>
  <c r="X12"/>
  <c r="X25"/>
  <c r="X17"/>
  <c r="X13"/>
  <c r="X9"/>
  <c r="X26"/>
  <c r="X22"/>
  <c r="X18"/>
  <c r="X14"/>
  <c r="X10"/>
  <c r="X27"/>
  <c r="X19"/>
  <c r="X15"/>
  <c r="X11"/>
  <c r="X24" i="82"/>
  <c r="X12"/>
  <c r="X25"/>
  <c r="X17"/>
  <c r="X13"/>
  <c r="X9"/>
  <c r="X26"/>
  <c r="X22"/>
  <c r="X18"/>
  <c r="X14"/>
  <c r="X10"/>
  <c r="X27"/>
  <c r="X19"/>
  <c r="X15"/>
  <c r="X11"/>
  <c r="X24" i="81"/>
  <c r="X12"/>
  <c r="X25"/>
  <c r="X17"/>
  <c r="X13"/>
  <c r="X9"/>
  <c r="X26"/>
  <c r="X22"/>
  <c r="X18"/>
  <c r="X14"/>
  <c r="X10"/>
  <c r="X27"/>
  <c r="X19"/>
  <c r="X15"/>
  <c r="X11"/>
  <c r="X24" i="80"/>
  <c r="X12"/>
  <c r="X25"/>
  <c r="X17"/>
  <c r="X13"/>
  <c r="X9"/>
  <c r="X26"/>
  <c r="X22"/>
  <c r="X18"/>
  <c r="X14"/>
  <c r="X10"/>
  <c r="X27"/>
  <c r="X19"/>
  <c r="X15"/>
  <c r="X11"/>
  <c r="X24" i="79"/>
  <c r="X25"/>
  <c r="X17"/>
  <c r="X13"/>
  <c r="X9"/>
  <c r="X26"/>
  <c r="X22"/>
  <c r="X18"/>
  <c r="X14"/>
  <c r="X10"/>
  <c r="X27"/>
  <c r="X19"/>
  <c r="X15"/>
  <c r="X11"/>
  <c r="X12"/>
  <c r="X11" i="78"/>
  <c r="X15"/>
  <c r="X19"/>
  <c r="X27"/>
  <c r="X14"/>
  <c r="X18"/>
  <c r="X26"/>
  <c r="X9"/>
  <c r="X13"/>
  <c r="X17"/>
  <c r="X25"/>
  <c r="X12"/>
  <c r="X24"/>
  <c r="T10" i="62"/>
  <c r="T11"/>
  <c r="T12"/>
  <c r="T13"/>
  <c r="T14"/>
  <c r="T15"/>
  <c r="T16"/>
  <c r="T17"/>
  <c r="T18"/>
  <c r="T19"/>
  <c r="T20"/>
  <c r="T21"/>
  <c r="T22"/>
  <c r="T23"/>
  <c r="T24"/>
  <c r="T25"/>
  <c r="T26"/>
  <c r="T27"/>
  <c r="T28"/>
  <c r="T29"/>
  <c r="T30"/>
  <c r="T31"/>
  <c r="T32"/>
  <c r="T33"/>
  <c r="T34"/>
  <c r="T35"/>
  <c r="T36"/>
  <c r="T37"/>
  <c r="T38"/>
  <c r="T39"/>
  <c r="T9"/>
  <c r="L10"/>
  <c r="L11"/>
  <c r="L12"/>
  <c r="L13"/>
  <c r="L14"/>
  <c r="L15"/>
  <c r="L16"/>
  <c r="L17"/>
  <c r="L18"/>
  <c r="L19"/>
  <c r="X19" s="1"/>
  <c r="L20"/>
  <c r="X20" s="1"/>
  <c r="L21"/>
  <c r="X21" s="1"/>
  <c r="L22"/>
  <c r="L23"/>
  <c r="X23" s="1"/>
  <c r="L24"/>
  <c r="X24" s="1"/>
  <c r="L25"/>
  <c r="L26"/>
  <c r="L27"/>
  <c r="L28"/>
  <c r="L29"/>
  <c r="L30"/>
  <c r="L31"/>
  <c r="L32"/>
  <c r="L33"/>
  <c r="L34"/>
  <c r="L35"/>
  <c r="L36"/>
  <c r="L37"/>
  <c r="L38"/>
  <c r="X38" s="1"/>
  <c r="L39"/>
  <c r="L9"/>
  <c r="N61"/>
  <c r="AA8"/>
  <c r="AG4"/>
  <c r="AE4"/>
  <c r="AB4"/>
  <c r="Z4"/>
  <c r="AG3"/>
  <c r="AE3"/>
  <c r="C8"/>
  <c r="O52" s="1"/>
  <c r="X11" i="90"/>
  <c r="X35"/>
  <c r="X18"/>
  <c r="X9"/>
  <c r="X29"/>
  <c r="X36"/>
  <c r="X19"/>
  <c r="X10"/>
  <c r="X26"/>
  <c r="X17"/>
  <c r="X24"/>
  <c r="X15"/>
  <c r="X37"/>
  <c r="X22"/>
  <c r="X13"/>
  <c r="R57"/>
  <c r="Q69"/>
  <c r="E54" s="1"/>
  <c r="O57"/>
  <c r="E72" s="1"/>
  <c r="Q64"/>
  <c r="E48" s="1"/>
  <c r="L61"/>
  <c r="E44" s="1"/>
  <c r="M61"/>
  <c r="L57"/>
  <c r="E50" s="1"/>
  <c r="E39"/>
  <c r="C39" s="1"/>
  <c r="G39" s="1"/>
  <c r="N39" s="1"/>
  <c r="E38"/>
  <c r="C38" s="1"/>
  <c r="G38" s="1"/>
  <c r="N38" s="1"/>
  <c r="E37"/>
  <c r="C37" s="1"/>
  <c r="P57"/>
  <c r="E56" s="1"/>
  <c r="Q57"/>
  <c r="E52" s="1"/>
  <c r="L67"/>
  <c r="E76" s="1"/>
  <c r="S61" s="1"/>
  <c r="E77" s="1"/>
  <c r="Q69" i="88"/>
  <c r="E54" s="1"/>
  <c r="L61"/>
  <c r="E44" s="1"/>
  <c r="M61"/>
  <c r="E39"/>
  <c r="C39" s="1"/>
  <c r="G39" s="1"/>
  <c r="N39" s="1"/>
  <c r="L61" i="87"/>
  <c r="E44" s="1"/>
  <c r="AT40" i="62"/>
  <c r="X22"/>
  <c r="F104" i="91" l="1"/>
  <c r="J104"/>
  <c r="N104"/>
  <c r="N105"/>
  <c r="F106"/>
  <c r="J106"/>
  <c r="N106"/>
  <c r="F108"/>
  <c r="J108"/>
  <c r="N108"/>
  <c r="F109"/>
  <c r="J109"/>
  <c r="N109"/>
  <c r="F110"/>
  <c r="J110"/>
  <c r="N110"/>
  <c r="F111"/>
  <c r="J111"/>
  <c r="N111"/>
  <c r="F112"/>
  <c r="J112"/>
  <c r="N112"/>
  <c r="F113"/>
  <c r="J113"/>
  <c r="N113"/>
  <c r="F114"/>
  <c r="J114"/>
  <c r="N114"/>
  <c r="F115"/>
  <c r="J115"/>
  <c r="N115"/>
  <c r="G116"/>
  <c r="K116"/>
  <c r="C117"/>
  <c r="H117"/>
  <c r="L117"/>
  <c r="D118"/>
  <c r="H118"/>
  <c r="L118"/>
  <c r="D119"/>
  <c r="H119"/>
  <c r="L119"/>
  <c r="D120"/>
  <c r="H120"/>
  <c r="L120"/>
  <c r="D121"/>
  <c r="H121"/>
  <c r="L121"/>
  <c r="D122"/>
  <c r="H122"/>
  <c r="L122"/>
  <c r="D123"/>
  <c r="H123"/>
  <c r="L123"/>
  <c r="D124"/>
  <c r="H124"/>
  <c r="L124"/>
  <c r="D125"/>
  <c r="H125"/>
  <c r="L125"/>
  <c r="D126"/>
  <c r="H126"/>
  <c r="L126"/>
  <c r="D127"/>
  <c r="H127"/>
  <c r="L127"/>
  <c r="D128"/>
  <c r="H128"/>
  <c r="L128"/>
  <c r="D129"/>
  <c r="H129"/>
  <c r="L129"/>
  <c r="E130"/>
  <c r="I130"/>
  <c r="M130"/>
  <c r="E131"/>
  <c r="I131"/>
  <c r="M131"/>
  <c r="E132"/>
  <c r="I132"/>
  <c r="M132"/>
  <c r="E133"/>
  <c r="I133"/>
  <c r="E104"/>
  <c r="I104"/>
  <c r="M104"/>
  <c r="E105"/>
  <c r="I105"/>
  <c r="M105"/>
  <c r="E106"/>
  <c r="I106"/>
  <c r="M106"/>
  <c r="E108"/>
  <c r="I108"/>
  <c r="M108"/>
  <c r="E109"/>
  <c r="I109"/>
  <c r="M109"/>
  <c r="E110"/>
  <c r="I110"/>
  <c r="M110"/>
  <c r="E111"/>
  <c r="I111"/>
  <c r="M111"/>
  <c r="E112"/>
  <c r="C119"/>
  <c r="D104"/>
  <c r="H104"/>
  <c r="L104"/>
  <c r="H112"/>
  <c r="F119"/>
  <c r="J119"/>
  <c r="N119"/>
  <c r="F120"/>
  <c r="J120"/>
  <c r="N120"/>
  <c r="F121"/>
  <c r="J121"/>
  <c r="N121"/>
  <c r="F122"/>
  <c r="J122"/>
  <c r="N122"/>
  <c r="F123"/>
  <c r="J123"/>
  <c r="N123"/>
  <c r="F124"/>
  <c r="J124"/>
  <c r="N124"/>
  <c r="F125"/>
  <c r="J125"/>
  <c r="N125"/>
  <c r="F126"/>
  <c r="J126"/>
  <c r="N126"/>
  <c r="F127"/>
  <c r="J127"/>
  <c r="N127"/>
  <c r="F128"/>
  <c r="J128"/>
  <c r="N128"/>
  <c r="F129"/>
  <c r="J129"/>
  <c r="N129"/>
  <c r="G130"/>
  <c r="K130"/>
  <c r="C131"/>
  <c r="G131"/>
  <c r="K131"/>
  <c r="C132"/>
  <c r="G132"/>
  <c r="K132"/>
  <c r="C133"/>
  <c r="G133"/>
  <c r="K133"/>
  <c r="K105"/>
  <c r="AT40" i="89"/>
  <c r="D107" i="91"/>
  <c r="H107"/>
  <c r="H135" s="1"/>
  <c r="L107"/>
  <c r="F107"/>
  <c r="J107"/>
  <c r="N107"/>
  <c r="K135"/>
  <c r="F134"/>
  <c r="N134"/>
  <c r="E135"/>
  <c r="I135"/>
  <c r="M135"/>
  <c r="L135"/>
  <c r="C116"/>
  <c r="C135" s="1"/>
  <c r="G135"/>
  <c r="AT40" i="90"/>
  <c r="N11" i="87"/>
  <c r="U11"/>
  <c r="N27"/>
  <c r="U27"/>
  <c r="N14"/>
  <c r="U14"/>
  <c r="N30"/>
  <c r="U30"/>
  <c r="N21"/>
  <c r="U21"/>
  <c r="U12"/>
  <c r="N12"/>
  <c r="N23" i="88"/>
  <c r="U23"/>
  <c r="U10"/>
  <c r="N10"/>
  <c r="N33"/>
  <c r="U33"/>
  <c r="N24"/>
  <c r="U24"/>
  <c r="N9" i="90"/>
  <c r="U9"/>
  <c r="N26" i="88"/>
  <c r="U26"/>
  <c r="N23" i="87"/>
  <c r="U23"/>
  <c r="N26"/>
  <c r="U26"/>
  <c r="N17"/>
  <c r="U17"/>
  <c r="U24"/>
  <c r="N24"/>
  <c r="N19" i="88"/>
  <c r="U19"/>
  <c r="N22"/>
  <c r="U22"/>
  <c r="U13"/>
  <c r="N13"/>
  <c r="N29"/>
  <c r="U29"/>
  <c r="N20"/>
  <c r="U20"/>
  <c r="N36"/>
  <c r="U36"/>
  <c r="U36" i="87"/>
  <c r="N36"/>
  <c r="N31" i="88"/>
  <c r="U31"/>
  <c r="N25"/>
  <c r="U25"/>
  <c r="G9"/>
  <c r="N9" s="1"/>
  <c r="G11" i="90"/>
  <c r="N11" s="1"/>
  <c r="G27"/>
  <c r="N27" s="1"/>
  <c r="U20" i="87"/>
  <c r="U23" i="90"/>
  <c r="G19" i="87"/>
  <c r="N19" s="1"/>
  <c r="G35"/>
  <c r="N35" s="1"/>
  <c r="G16" i="88"/>
  <c r="N16" s="1"/>
  <c r="G32"/>
  <c r="N32" s="1"/>
  <c r="G10" i="90"/>
  <c r="N10" s="1"/>
  <c r="G14"/>
  <c r="N14" s="1"/>
  <c r="G26"/>
  <c r="N26" s="1"/>
  <c r="G30"/>
  <c r="N30" s="1"/>
  <c r="U15" i="87"/>
  <c r="U31"/>
  <c r="U16"/>
  <c r="U32"/>
  <c r="U21" i="88"/>
  <c r="U12"/>
  <c r="U28"/>
  <c r="U19" i="90"/>
  <c r="U35"/>
  <c r="U22"/>
  <c r="G10" i="87"/>
  <c r="N10" s="1"/>
  <c r="G18"/>
  <c r="N18" s="1"/>
  <c r="G22"/>
  <c r="N22" s="1"/>
  <c r="G34"/>
  <c r="N34" s="1"/>
  <c r="G11" i="88"/>
  <c r="N11" s="1"/>
  <c r="G15"/>
  <c r="N15" s="1"/>
  <c r="G27"/>
  <c r="N27" s="1"/>
  <c r="G35"/>
  <c r="N35" s="1"/>
  <c r="G13" i="90"/>
  <c r="N13" s="1"/>
  <c r="G17"/>
  <c r="N17" s="1"/>
  <c r="G21"/>
  <c r="N21" s="1"/>
  <c r="G29"/>
  <c r="N29" s="1"/>
  <c r="G33"/>
  <c r="N33" s="1"/>
  <c r="G37"/>
  <c r="N37" s="1"/>
  <c r="U38"/>
  <c r="U28" i="87"/>
  <c r="U17" i="88"/>
  <c r="U15" i="90"/>
  <c r="U31"/>
  <c r="U18"/>
  <c r="U34"/>
  <c r="U25"/>
  <c r="G9" i="87"/>
  <c r="N9" s="1"/>
  <c r="G13"/>
  <c r="N13" s="1"/>
  <c r="G25"/>
  <c r="N25" s="1"/>
  <c r="G29"/>
  <c r="N29" s="1"/>
  <c r="G33"/>
  <c r="N33" s="1"/>
  <c r="G14" i="88"/>
  <c r="N14" s="1"/>
  <c r="G18"/>
  <c r="N18" s="1"/>
  <c r="G30"/>
  <c r="N30" s="1"/>
  <c r="G34"/>
  <c r="N34" s="1"/>
  <c r="G12" i="90"/>
  <c r="N12" s="1"/>
  <c r="G16"/>
  <c r="N16" s="1"/>
  <c r="G20"/>
  <c r="N20" s="1"/>
  <c r="G24"/>
  <c r="N24" s="1"/>
  <c r="G28"/>
  <c r="N28" s="1"/>
  <c r="G32"/>
  <c r="N32" s="1"/>
  <c r="G36"/>
  <c r="N36" s="1"/>
  <c r="C38" i="87"/>
  <c r="G38" s="1"/>
  <c r="N38" s="1"/>
  <c r="Q64"/>
  <c r="E48" s="1"/>
  <c r="AT40" i="88"/>
  <c r="AH3" i="81"/>
  <c r="X21" s="1"/>
  <c r="O57" i="87"/>
  <c r="E72" s="1"/>
  <c r="E37"/>
  <c r="X29" i="83"/>
  <c r="D13" i="62"/>
  <c r="U9" i="87"/>
  <c r="E39"/>
  <c r="C39" s="1"/>
  <c r="G39" s="1"/>
  <c r="N39" s="1"/>
  <c r="X36" i="83"/>
  <c r="X35"/>
  <c r="AH4" i="86"/>
  <c r="Y25" s="1"/>
  <c r="AH3" i="89"/>
  <c r="AH4"/>
  <c r="AH3" i="90"/>
  <c r="AH4"/>
  <c r="D35" i="62"/>
  <c r="R55"/>
  <c r="L52"/>
  <c r="Q69" i="87"/>
  <c r="E54" s="1"/>
  <c r="R61" s="1"/>
  <c r="E55" s="1"/>
  <c r="R57"/>
  <c r="L57"/>
  <c r="E50" s="1"/>
  <c r="Q57"/>
  <c r="E52" s="1"/>
  <c r="O57" i="88"/>
  <c r="E72" s="1"/>
  <c r="L57"/>
  <c r="E50" s="1"/>
  <c r="R57"/>
  <c r="C38"/>
  <c r="G38" s="1"/>
  <c r="N38" s="1"/>
  <c r="Q64"/>
  <c r="E48" s="1"/>
  <c r="Q57"/>
  <c r="E52" s="1"/>
  <c r="P57"/>
  <c r="E56" s="1"/>
  <c r="R50" i="62"/>
  <c r="P50"/>
  <c r="Q50"/>
  <c r="O54"/>
  <c r="Q52"/>
  <c r="D10"/>
  <c r="E45"/>
  <c r="L54"/>
  <c r="U9" i="88"/>
  <c r="L69" i="62"/>
  <c r="E63"/>
  <c r="Q61" s="1"/>
  <c r="E64" s="1"/>
  <c r="R56"/>
  <c r="D24"/>
  <c r="C37" i="87"/>
  <c r="G37" s="1"/>
  <c r="N37" s="1"/>
  <c r="E37" i="88"/>
  <c r="C37" s="1"/>
  <c r="G37" s="1"/>
  <c r="N37" s="1"/>
  <c r="X37" i="83"/>
  <c r="X30"/>
  <c r="X28"/>
  <c r="D33" i="62"/>
  <c r="L55"/>
  <c r="D20"/>
  <c r="E69"/>
  <c r="L56"/>
  <c r="AH4" i="87"/>
  <c r="Y19" s="1"/>
  <c r="AH3" i="88"/>
  <c r="X33" s="1"/>
  <c r="E74" i="89"/>
  <c r="T61" s="1"/>
  <c r="E75" s="1"/>
  <c r="D11"/>
  <c r="D27"/>
  <c r="O51"/>
  <c r="O55"/>
  <c r="E69"/>
  <c r="D14"/>
  <c r="D30"/>
  <c r="E47"/>
  <c r="P52"/>
  <c r="L55"/>
  <c r="E70"/>
  <c r="D21"/>
  <c r="D38"/>
  <c r="Q51"/>
  <c r="Q55"/>
  <c r="D12"/>
  <c r="D28"/>
  <c r="E45"/>
  <c r="R52"/>
  <c r="P55"/>
  <c r="E66"/>
  <c r="D23"/>
  <c r="P50"/>
  <c r="Q54"/>
  <c r="E65"/>
  <c r="D10"/>
  <c r="D26"/>
  <c r="E43"/>
  <c r="R51"/>
  <c r="P54"/>
  <c r="E58"/>
  <c r="O61" s="1"/>
  <c r="E59" s="1"/>
  <c r="D17"/>
  <c r="D33"/>
  <c r="R50"/>
  <c r="O54"/>
  <c r="Q71"/>
  <c r="D24"/>
  <c r="D39"/>
  <c r="L52"/>
  <c r="R54"/>
  <c r="E60"/>
  <c r="P61" s="1"/>
  <c r="E61" s="1"/>
  <c r="D19"/>
  <c r="D35"/>
  <c r="O53"/>
  <c r="E63"/>
  <c r="Q61" s="1"/>
  <c r="E64" s="1"/>
  <c r="Q72"/>
  <c r="D22"/>
  <c r="D37"/>
  <c r="L51"/>
  <c r="R53"/>
  <c r="P56"/>
  <c r="D13"/>
  <c r="D29"/>
  <c r="L50"/>
  <c r="Q53"/>
  <c r="E67"/>
  <c r="D20"/>
  <c r="D36"/>
  <c r="P51"/>
  <c r="L54"/>
  <c r="R56"/>
  <c r="E71"/>
  <c r="D15"/>
  <c r="D31"/>
  <c r="Q52"/>
  <c r="Q56"/>
  <c r="L70"/>
  <c r="D18"/>
  <c r="D34"/>
  <c r="O50"/>
  <c r="L53"/>
  <c r="R55"/>
  <c r="D9"/>
  <c r="G9" s="1"/>
  <c r="N9" s="1"/>
  <c r="D25"/>
  <c r="E46"/>
  <c r="O52"/>
  <c r="O56"/>
  <c r="D16"/>
  <c r="D32"/>
  <c r="Q50"/>
  <c r="P53"/>
  <c r="L56"/>
  <c r="L69"/>
  <c r="L67" s="1"/>
  <c r="E76" s="1"/>
  <c r="S61" s="1"/>
  <c r="E77" s="1"/>
  <c r="AH3" i="80"/>
  <c r="X37" s="1"/>
  <c r="AH4" i="62"/>
  <c r="Y38" s="1"/>
  <c r="D19"/>
  <c r="E60"/>
  <c r="P61" s="1"/>
  <c r="E61" s="1"/>
  <c r="D11"/>
  <c r="P51"/>
  <c r="E65"/>
  <c r="Q55"/>
  <c r="D30"/>
  <c r="O51"/>
  <c r="D29"/>
  <c r="D39"/>
  <c r="E66"/>
  <c r="O50"/>
  <c r="O55"/>
  <c r="R53"/>
  <c r="L51"/>
  <c r="O53"/>
  <c r="O56"/>
  <c r="D31"/>
  <c r="D14"/>
  <c r="E43"/>
  <c r="Q56"/>
  <c r="D12"/>
  <c r="E70"/>
  <c r="E74"/>
  <c r="T61" s="1"/>
  <c r="E75" s="1"/>
  <c r="P52"/>
  <c r="D23"/>
  <c r="P56"/>
  <c r="R54"/>
  <c r="R51"/>
  <c r="E47"/>
  <c r="E67"/>
  <c r="L53"/>
  <c r="D37"/>
  <c r="D18"/>
  <c r="D17"/>
  <c r="D32"/>
  <c r="Q53"/>
  <c r="E71"/>
  <c r="L50"/>
  <c r="E58"/>
  <c r="O61" s="1"/>
  <c r="E59" s="1"/>
  <c r="Q51"/>
  <c r="D15"/>
  <c r="D34"/>
  <c r="D25"/>
  <c r="D16"/>
  <c r="P53"/>
  <c r="D36"/>
  <c r="Q71"/>
  <c r="E46"/>
  <c r="D38"/>
  <c r="D27"/>
  <c r="L70"/>
  <c r="L67" s="1"/>
  <c r="E76" s="1"/>
  <c r="S61" s="1"/>
  <c r="E77" s="1"/>
  <c r="P54"/>
  <c r="D28"/>
  <c r="D22"/>
  <c r="P55"/>
  <c r="D26"/>
  <c r="D21"/>
  <c r="Q54"/>
  <c r="D9"/>
  <c r="E39" s="1"/>
  <c r="R52"/>
  <c r="Q72"/>
  <c r="P57" i="87"/>
  <c r="E56" s="1"/>
  <c r="AH4" i="82"/>
  <c r="Y25" s="1"/>
  <c r="AH3" i="86"/>
  <c r="AH3" i="87"/>
  <c r="L69" i="81"/>
  <c r="R56"/>
  <c r="L54"/>
  <c r="P51"/>
  <c r="D36"/>
  <c r="D20"/>
  <c r="E67"/>
  <c r="Q53"/>
  <c r="L50"/>
  <c r="D29"/>
  <c r="D13"/>
  <c r="P56"/>
  <c r="R53"/>
  <c r="L51"/>
  <c r="D37"/>
  <c r="D22"/>
  <c r="Q72"/>
  <c r="E63"/>
  <c r="Q61" s="1"/>
  <c r="E64" s="1"/>
  <c r="O53"/>
  <c r="D23"/>
  <c r="E71"/>
  <c r="R54"/>
  <c r="L52"/>
  <c r="D39"/>
  <c r="D24"/>
  <c r="Q71"/>
  <c r="O54"/>
  <c r="R50"/>
  <c r="D33"/>
  <c r="D17"/>
  <c r="E58"/>
  <c r="O61" s="1"/>
  <c r="E59" s="1"/>
  <c r="P54"/>
  <c r="R51"/>
  <c r="E43"/>
  <c r="D26"/>
  <c r="D10"/>
  <c r="E65"/>
  <c r="Q54"/>
  <c r="P50"/>
  <c r="D27"/>
  <c r="D11"/>
  <c r="E74"/>
  <c r="T61" s="1"/>
  <c r="E75" s="1"/>
  <c r="E60"/>
  <c r="P61" s="1"/>
  <c r="E61" s="1"/>
  <c r="P55"/>
  <c r="R52"/>
  <c r="E45"/>
  <c r="D28"/>
  <c r="D12"/>
  <c r="Q55"/>
  <c r="Q51"/>
  <c r="D38"/>
  <c r="D21"/>
  <c r="E70"/>
  <c r="L55"/>
  <c r="P52"/>
  <c r="E47"/>
  <c r="D30"/>
  <c r="D14"/>
  <c r="E69"/>
  <c r="O55"/>
  <c r="O51"/>
  <c r="D31"/>
  <c r="D15"/>
  <c r="E66"/>
  <c r="L56"/>
  <c r="P53"/>
  <c r="Q50"/>
  <c r="D32"/>
  <c r="D16"/>
  <c r="O56"/>
  <c r="O52"/>
  <c r="E46"/>
  <c r="D25"/>
  <c r="D9"/>
  <c r="G9" s="1"/>
  <c r="N9" s="1"/>
  <c r="R55"/>
  <c r="L53"/>
  <c r="O50"/>
  <c r="D34"/>
  <c r="D18"/>
  <c r="L70"/>
  <c r="Q56"/>
  <c r="Q52"/>
  <c r="D35"/>
  <c r="D19"/>
  <c r="Y33" i="87"/>
  <c r="Y37"/>
  <c r="Y28"/>
  <c r="Y29"/>
  <c r="Y34"/>
  <c r="Y35"/>
  <c r="R61" i="88"/>
  <c r="E55" s="1"/>
  <c r="L64"/>
  <c r="E53" s="1"/>
  <c r="AH3" i="79"/>
  <c r="AH4"/>
  <c r="Y10" s="1"/>
  <c r="AH4" i="80"/>
  <c r="Y24" s="1"/>
  <c r="AH3" i="78"/>
  <c r="X30" s="1"/>
  <c r="AH4"/>
  <c r="AH3" i="84"/>
  <c r="AH4"/>
  <c r="Y21" s="1"/>
  <c r="AH3" i="85"/>
  <c r="X36" s="1"/>
  <c r="AH4"/>
  <c r="Y35" s="1"/>
  <c r="AH4" i="88"/>
  <c r="Y21" s="1"/>
  <c r="X34" i="81"/>
  <c r="X37"/>
  <c r="X28"/>
  <c r="X30"/>
  <c r="X36"/>
  <c r="X29"/>
  <c r="X35"/>
  <c r="E71" i="86"/>
  <c r="R54"/>
  <c r="L52"/>
  <c r="D39"/>
  <c r="D24"/>
  <c r="Q71"/>
  <c r="O54"/>
  <c r="R50"/>
  <c r="D33"/>
  <c r="D17"/>
  <c r="E58"/>
  <c r="O61" s="1"/>
  <c r="E59" s="1"/>
  <c r="P54"/>
  <c r="R51"/>
  <c r="E43"/>
  <c r="D26"/>
  <c r="D10"/>
  <c r="E65"/>
  <c r="Q54"/>
  <c r="P50"/>
  <c r="D23"/>
  <c r="E74"/>
  <c r="T61" s="1"/>
  <c r="E75" s="1"/>
  <c r="E60"/>
  <c r="P61" s="1"/>
  <c r="E61" s="1"/>
  <c r="P55"/>
  <c r="R52"/>
  <c r="E45"/>
  <c r="D28"/>
  <c r="D12"/>
  <c r="Q55"/>
  <c r="Q51"/>
  <c r="D38"/>
  <c r="D21"/>
  <c r="E70"/>
  <c r="L55"/>
  <c r="P52"/>
  <c r="E47"/>
  <c r="D30"/>
  <c r="D14"/>
  <c r="E69"/>
  <c r="O55"/>
  <c r="O51"/>
  <c r="D27"/>
  <c r="D11"/>
  <c r="E66"/>
  <c r="L56"/>
  <c r="P53"/>
  <c r="Q50"/>
  <c r="D32"/>
  <c r="D16"/>
  <c r="O56"/>
  <c r="O52"/>
  <c r="E46"/>
  <c r="D25"/>
  <c r="D9"/>
  <c r="G9" s="1"/>
  <c r="N9" s="1"/>
  <c r="R55"/>
  <c r="L53"/>
  <c r="O50"/>
  <c r="D34"/>
  <c r="D18"/>
  <c r="L70"/>
  <c r="Q56"/>
  <c r="Q52"/>
  <c r="D31"/>
  <c r="D15"/>
  <c r="L69"/>
  <c r="R56"/>
  <c r="L54"/>
  <c r="P51"/>
  <c r="D36"/>
  <c r="D20"/>
  <c r="E67"/>
  <c r="Q53"/>
  <c r="L50"/>
  <c r="D29"/>
  <c r="D13"/>
  <c r="P56"/>
  <c r="R53"/>
  <c r="L51"/>
  <c r="D37"/>
  <c r="D22"/>
  <c r="Q72"/>
  <c r="E63"/>
  <c r="Q61" s="1"/>
  <c r="E64" s="1"/>
  <c r="O53"/>
  <c r="D35"/>
  <c r="D19"/>
  <c r="X36" i="84"/>
  <c r="X35"/>
  <c r="X29"/>
  <c r="X30"/>
  <c r="X28"/>
  <c r="X37"/>
  <c r="Y37"/>
  <c r="Y29"/>
  <c r="Y34"/>
  <c r="Y35"/>
  <c r="Y28"/>
  <c r="X29" i="85"/>
  <c r="X30"/>
  <c r="Y30"/>
  <c r="Y29"/>
  <c r="Y34"/>
  <c r="Y37"/>
  <c r="Y28"/>
  <c r="Y33" i="88"/>
  <c r="Y35"/>
  <c r="Y28"/>
  <c r="Y37"/>
  <c r="Y34"/>
  <c r="X35" i="87"/>
  <c r="X28"/>
  <c r="X30"/>
  <c r="X36"/>
  <c r="X29"/>
  <c r="X30" i="88"/>
  <c r="X28"/>
  <c r="X37"/>
  <c r="Q69" i="89"/>
  <c r="E54" s="1"/>
  <c r="L64" s="1"/>
  <c r="E53" s="1"/>
  <c r="AH3" i="82"/>
  <c r="X34" s="1"/>
  <c r="Y30" i="87"/>
  <c r="X35" i="88"/>
  <c r="X29"/>
  <c r="X36"/>
  <c r="AH4" i="83"/>
  <c r="Y38" s="1"/>
  <c r="X29" i="79"/>
  <c r="X35"/>
  <c r="X37"/>
  <c r="X28"/>
  <c r="X34"/>
  <c r="X36"/>
  <c r="X30"/>
  <c r="Y28" i="80"/>
  <c r="Y35"/>
  <c r="Y30"/>
  <c r="Y36"/>
  <c r="Y33"/>
  <c r="Y37"/>
  <c r="Y34"/>
  <c r="Y29"/>
  <c r="X36" i="78"/>
  <c r="L69" i="79"/>
  <c r="L56"/>
  <c r="P53"/>
  <c r="Q50"/>
  <c r="E67"/>
  <c r="Q53"/>
  <c r="L50"/>
  <c r="D13"/>
  <c r="G13" s="1"/>
  <c r="U13" s="1"/>
  <c r="E58"/>
  <c r="O61" s="1"/>
  <c r="E59" s="1"/>
  <c r="L55"/>
  <c r="P52"/>
  <c r="E47"/>
  <c r="D30"/>
  <c r="G30" s="1"/>
  <c r="U30" s="1"/>
  <c r="D14"/>
  <c r="G14" s="1"/>
  <c r="N14" s="1"/>
  <c r="E69"/>
  <c r="O55"/>
  <c r="O51"/>
  <c r="D31"/>
  <c r="G31" s="1"/>
  <c r="U31" s="1"/>
  <c r="D23"/>
  <c r="G23" s="1"/>
  <c r="U23" s="1"/>
  <c r="E71"/>
  <c r="R56"/>
  <c r="L54"/>
  <c r="P51"/>
  <c r="D36"/>
  <c r="G36" s="1"/>
  <c r="U36" s="1"/>
  <c r="D28"/>
  <c r="G28" s="1"/>
  <c r="U28" s="1"/>
  <c r="D20"/>
  <c r="G20" s="1"/>
  <c r="U20" s="1"/>
  <c r="Q71"/>
  <c r="O54"/>
  <c r="R50"/>
  <c r="D33"/>
  <c r="G33" s="1"/>
  <c r="U33" s="1"/>
  <c r="D25"/>
  <c r="G25" s="1"/>
  <c r="U25" s="1"/>
  <c r="D17"/>
  <c r="G17" s="1"/>
  <c r="N17" s="1"/>
  <c r="E70"/>
  <c r="R55"/>
  <c r="L53"/>
  <c r="O50"/>
  <c r="D34"/>
  <c r="G34" s="1"/>
  <c r="U34" s="1"/>
  <c r="D18"/>
  <c r="G18" s="1"/>
  <c r="N18" s="1"/>
  <c r="L70"/>
  <c r="Q56"/>
  <c r="Q52"/>
  <c r="D15"/>
  <c r="G15" s="1"/>
  <c r="U15" s="1"/>
  <c r="E74"/>
  <c r="T61" s="1"/>
  <c r="E75" s="1"/>
  <c r="E60"/>
  <c r="P61" s="1"/>
  <c r="E61" s="1"/>
  <c r="R54"/>
  <c r="L52"/>
  <c r="D39"/>
  <c r="Q55"/>
  <c r="Q51"/>
  <c r="D38"/>
  <c r="D9"/>
  <c r="P56"/>
  <c r="R53"/>
  <c r="L51"/>
  <c r="D37"/>
  <c r="D22"/>
  <c r="G22" s="1"/>
  <c r="N22" s="1"/>
  <c r="Q72"/>
  <c r="E63"/>
  <c r="Q61" s="1"/>
  <c r="E64" s="1"/>
  <c r="O53"/>
  <c r="D35"/>
  <c r="G35" s="1"/>
  <c r="U35" s="1"/>
  <c r="D27"/>
  <c r="G27" s="1"/>
  <c r="U27" s="1"/>
  <c r="D19"/>
  <c r="G19" s="1"/>
  <c r="U19" s="1"/>
  <c r="D12"/>
  <c r="G12" s="1"/>
  <c r="U12" s="1"/>
  <c r="E66"/>
  <c r="P55"/>
  <c r="R52"/>
  <c r="E45"/>
  <c r="D32"/>
  <c r="G32" s="1"/>
  <c r="U32" s="1"/>
  <c r="D24"/>
  <c r="G24" s="1"/>
  <c r="U24" s="1"/>
  <c r="D16"/>
  <c r="G16" s="1"/>
  <c r="U16" s="1"/>
  <c r="O56"/>
  <c r="O52"/>
  <c r="E46"/>
  <c r="D29"/>
  <c r="G29" s="1"/>
  <c r="U29" s="1"/>
  <c r="D21"/>
  <c r="G21" s="1"/>
  <c r="U21" s="1"/>
  <c r="P54"/>
  <c r="R51"/>
  <c r="E43"/>
  <c r="D26"/>
  <c r="G26" s="1"/>
  <c r="U26" s="1"/>
  <c r="D10"/>
  <c r="G10" s="1"/>
  <c r="U10" s="1"/>
  <c r="E65"/>
  <c r="Q54"/>
  <c r="P50"/>
  <c r="D11"/>
  <c r="G11" s="1"/>
  <c r="N11" s="1"/>
  <c r="E74" i="80"/>
  <c r="T61" s="1"/>
  <c r="E75" s="1"/>
  <c r="E66"/>
  <c r="L56"/>
  <c r="P53"/>
  <c r="Q50"/>
  <c r="D32"/>
  <c r="D16"/>
  <c r="O56"/>
  <c r="O52"/>
  <c r="E46"/>
  <c r="D25"/>
  <c r="D9"/>
  <c r="G9" s="1"/>
  <c r="N9" s="1"/>
  <c r="R55"/>
  <c r="L53"/>
  <c r="O50"/>
  <c r="D34"/>
  <c r="D18"/>
  <c r="L70"/>
  <c r="Q56"/>
  <c r="Q52"/>
  <c r="D31"/>
  <c r="D15"/>
  <c r="L69"/>
  <c r="R56"/>
  <c r="L54"/>
  <c r="P51"/>
  <c r="D36"/>
  <c r="D20"/>
  <c r="E67"/>
  <c r="Q53"/>
  <c r="L50"/>
  <c r="D29"/>
  <c r="D13"/>
  <c r="P56"/>
  <c r="R53"/>
  <c r="L51"/>
  <c r="D37"/>
  <c r="D22"/>
  <c r="Q72"/>
  <c r="E63"/>
  <c r="Q61" s="1"/>
  <c r="E64" s="1"/>
  <c r="O53"/>
  <c r="D35"/>
  <c r="D19"/>
  <c r="E71"/>
  <c r="R54"/>
  <c r="L52"/>
  <c r="D39"/>
  <c r="D24"/>
  <c r="Q71"/>
  <c r="O54"/>
  <c r="R50"/>
  <c r="D33"/>
  <c r="D17"/>
  <c r="E58"/>
  <c r="O61" s="1"/>
  <c r="E59" s="1"/>
  <c r="P54"/>
  <c r="R51"/>
  <c r="E43"/>
  <c r="D26"/>
  <c r="D10"/>
  <c r="E65"/>
  <c r="Q54"/>
  <c r="P50"/>
  <c r="D23"/>
  <c r="E60"/>
  <c r="P61" s="1"/>
  <c r="E61" s="1"/>
  <c r="P55"/>
  <c r="R52"/>
  <c r="E45"/>
  <c r="D28"/>
  <c r="D12"/>
  <c r="Q55"/>
  <c r="Q51"/>
  <c r="D38"/>
  <c r="D21"/>
  <c r="E70"/>
  <c r="L55"/>
  <c r="P52"/>
  <c r="E47"/>
  <c r="D30"/>
  <c r="D14"/>
  <c r="E69"/>
  <c r="O55"/>
  <c r="O51"/>
  <c r="D27"/>
  <c r="D11"/>
  <c r="X36" i="82"/>
  <c r="X33"/>
  <c r="Y33" i="83"/>
  <c r="Y37"/>
  <c r="Y29"/>
  <c r="Y34"/>
  <c r="Y36"/>
  <c r="Y35"/>
  <c r="Y28"/>
  <c r="L69" i="84"/>
  <c r="L56"/>
  <c r="P53"/>
  <c r="Q50"/>
  <c r="Q55"/>
  <c r="Q51"/>
  <c r="D38"/>
  <c r="P54"/>
  <c r="R51"/>
  <c r="E43"/>
  <c r="D30"/>
  <c r="D22"/>
  <c r="D14"/>
  <c r="Q72"/>
  <c r="E63"/>
  <c r="Q61" s="1"/>
  <c r="E64" s="1"/>
  <c r="Q54"/>
  <c r="P50"/>
  <c r="E71"/>
  <c r="R56"/>
  <c r="L54"/>
  <c r="P51"/>
  <c r="D36"/>
  <c r="D28"/>
  <c r="D20"/>
  <c r="D12"/>
  <c r="O56"/>
  <c r="O52"/>
  <c r="E46"/>
  <c r="D29"/>
  <c r="D21"/>
  <c r="D13"/>
  <c r="E58"/>
  <c r="O61" s="1"/>
  <c r="E59" s="1"/>
  <c r="L55"/>
  <c r="P52"/>
  <c r="E47"/>
  <c r="E65"/>
  <c r="O55"/>
  <c r="O51"/>
  <c r="D31"/>
  <c r="D23"/>
  <c r="D15"/>
  <c r="E74"/>
  <c r="T61" s="1"/>
  <c r="E75" s="1"/>
  <c r="E60"/>
  <c r="P61" s="1"/>
  <c r="E61" s="1"/>
  <c r="R54"/>
  <c r="L52"/>
  <c r="D39"/>
  <c r="E67"/>
  <c r="Q53"/>
  <c r="L50"/>
  <c r="E70"/>
  <c r="R55"/>
  <c r="L53"/>
  <c r="O50"/>
  <c r="D34"/>
  <c r="D26"/>
  <c r="D18"/>
  <c r="D10"/>
  <c r="E69"/>
  <c r="Q56"/>
  <c r="Q52"/>
  <c r="E66"/>
  <c r="P55"/>
  <c r="R52"/>
  <c r="E45"/>
  <c r="D32"/>
  <c r="D24"/>
  <c r="D16"/>
  <c r="Q71"/>
  <c r="O54"/>
  <c r="R50"/>
  <c r="D33"/>
  <c r="D25"/>
  <c r="D17"/>
  <c r="D9"/>
  <c r="G9" s="1"/>
  <c r="N9" s="1"/>
  <c r="P56"/>
  <c r="R53"/>
  <c r="L51"/>
  <c r="D37"/>
  <c r="L70"/>
  <c r="O53"/>
  <c r="D35"/>
  <c r="D27"/>
  <c r="D19"/>
  <c r="D11"/>
  <c r="Y30" i="62"/>
  <c r="Y30" i="78"/>
  <c r="X33" i="79"/>
  <c r="Y30" i="83"/>
  <c r="Y30" i="84"/>
  <c r="X34" i="87"/>
  <c r="X33" i="83"/>
  <c r="X33" i="84"/>
  <c r="Y33" i="85"/>
  <c r="X33" i="86"/>
  <c r="Y30" i="88"/>
  <c r="Y33" i="78"/>
  <c r="X33" i="80"/>
  <c r="X34" i="84"/>
  <c r="X37" i="87"/>
  <c r="X34" i="88"/>
  <c r="AH3" i="62"/>
  <c r="X28" s="1"/>
  <c r="AH4" i="81"/>
  <c r="Y19" s="1"/>
  <c r="X33"/>
  <c r="Y36" i="85"/>
  <c r="X34" i="86"/>
  <c r="X33" i="87"/>
  <c r="Y36"/>
  <c r="Z39"/>
  <c r="L64" i="90"/>
  <c r="E53" s="1"/>
  <c r="R61"/>
  <c r="E55" s="1"/>
  <c r="AT40" i="84"/>
  <c r="U14" i="79"/>
  <c r="U11"/>
  <c r="U22"/>
  <c r="U18"/>
  <c r="U17"/>
  <c r="U37" i="88"/>
  <c r="V34"/>
  <c r="E66" i="78"/>
  <c r="R56"/>
  <c r="L54"/>
  <c r="P51"/>
  <c r="D36"/>
  <c r="G36" s="1"/>
  <c r="N36" s="1"/>
  <c r="D28"/>
  <c r="G28" s="1"/>
  <c r="N28" s="1"/>
  <c r="D20"/>
  <c r="G20" s="1"/>
  <c r="N20" s="1"/>
  <c r="D10"/>
  <c r="G10" s="1"/>
  <c r="N10" s="1"/>
  <c r="O56"/>
  <c r="O52"/>
  <c r="E46"/>
  <c r="D29"/>
  <c r="G29" s="1"/>
  <c r="N29" s="1"/>
  <c r="D21"/>
  <c r="G21" s="1"/>
  <c r="N21" s="1"/>
  <c r="D13"/>
  <c r="G13" s="1"/>
  <c r="N13" s="1"/>
  <c r="E58"/>
  <c r="O61" s="1"/>
  <c r="E59" s="1"/>
  <c r="R55"/>
  <c r="L53"/>
  <c r="O50"/>
  <c r="D34"/>
  <c r="G34" s="1"/>
  <c r="N34" s="1"/>
  <c r="D26"/>
  <c r="G26" s="1"/>
  <c r="N26" s="1"/>
  <c r="D18"/>
  <c r="G18" s="1"/>
  <c r="N18" s="1"/>
  <c r="Q72"/>
  <c r="E63"/>
  <c r="Q61" s="1"/>
  <c r="E64" s="1"/>
  <c r="O55"/>
  <c r="O51"/>
  <c r="D31"/>
  <c r="G31" s="1"/>
  <c r="N31" s="1"/>
  <c r="D23"/>
  <c r="G23" s="1"/>
  <c r="N23" s="1"/>
  <c r="D15"/>
  <c r="G15" s="1"/>
  <c r="N15" s="1"/>
  <c r="D12"/>
  <c r="G12" s="1"/>
  <c r="N12" s="1"/>
  <c r="E74"/>
  <c r="T61" s="1"/>
  <c r="E75" s="1"/>
  <c r="L69"/>
  <c r="R54"/>
  <c r="L52"/>
  <c r="D39"/>
  <c r="E67"/>
  <c r="Q53"/>
  <c r="L50"/>
  <c r="E70"/>
  <c r="P56"/>
  <c r="R53"/>
  <c r="L51"/>
  <c r="D37"/>
  <c r="E65"/>
  <c r="Q56"/>
  <c r="Q52"/>
  <c r="E71"/>
  <c r="P55"/>
  <c r="R52"/>
  <c r="E45"/>
  <c r="D32"/>
  <c r="G32" s="1"/>
  <c r="N32" s="1"/>
  <c r="D24"/>
  <c r="G24" s="1"/>
  <c r="N24" s="1"/>
  <c r="D16"/>
  <c r="G16" s="1"/>
  <c r="N16" s="1"/>
  <c r="Q71"/>
  <c r="O54"/>
  <c r="R50"/>
  <c r="D33"/>
  <c r="G33" s="1"/>
  <c r="N33" s="1"/>
  <c r="D25"/>
  <c r="G25" s="1"/>
  <c r="N25" s="1"/>
  <c r="D17"/>
  <c r="G17" s="1"/>
  <c r="N17" s="1"/>
  <c r="D9"/>
  <c r="G9" s="1"/>
  <c r="N9" s="1"/>
  <c r="P54"/>
  <c r="R51"/>
  <c r="E43"/>
  <c r="D30"/>
  <c r="G30" s="1"/>
  <c r="N30" s="1"/>
  <c r="D22"/>
  <c r="G22" s="1"/>
  <c r="N22" s="1"/>
  <c r="D14"/>
  <c r="G14" s="1"/>
  <c r="N14" s="1"/>
  <c r="E69"/>
  <c r="O53"/>
  <c r="D35"/>
  <c r="G35" s="1"/>
  <c r="N35" s="1"/>
  <c r="D27"/>
  <c r="G27" s="1"/>
  <c r="N27" s="1"/>
  <c r="D19"/>
  <c r="G19" s="1"/>
  <c r="N19" s="1"/>
  <c r="D11"/>
  <c r="G11" s="1"/>
  <c r="N11" s="1"/>
  <c r="E60"/>
  <c r="P61" s="1"/>
  <c r="E61" s="1"/>
  <c r="L56"/>
  <c r="P53"/>
  <c r="Q50"/>
  <c r="Q55"/>
  <c r="Q51"/>
  <c r="D38"/>
  <c r="L55"/>
  <c r="P52"/>
  <c r="E47"/>
  <c r="L70"/>
  <c r="Q54"/>
  <c r="P50"/>
  <c r="E71" i="82"/>
  <c r="P55"/>
  <c r="R52"/>
  <c r="E45"/>
  <c r="D32"/>
  <c r="G32" s="1"/>
  <c r="N32" s="1"/>
  <c r="D24"/>
  <c r="G24" s="1"/>
  <c r="N24" s="1"/>
  <c r="D16"/>
  <c r="G16" s="1"/>
  <c r="N16" s="1"/>
  <c r="Q71"/>
  <c r="O54"/>
  <c r="R50"/>
  <c r="D33"/>
  <c r="G33" s="1"/>
  <c r="N33" s="1"/>
  <c r="D25"/>
  <c r="G25" s="1"/>
  <c r="N25" s="1"/>
  <c r="D17"/>
  <c r="G17" s="1"/>
  <c r="N17" s="1"/>
  <c r="D9"/>
  <c r="G9" s="1"/>
  <c r="N9" s="1"/>
  <c r="P54"/>
  <c r="R51"/>
  <c r="E43"/>
  <c r="D30"/>
  <c r="G30" s="1"/>
  <c r="N30" s="1"/>
  <c r="D22"/>
  <c r="G22" s="1"/>
  <c r="N22" s="1"/>
  <c r="D14"/>
  <c r="G14" s="1"/>
  <c r="N14" s="1"/>
  <c r="Q72"/>
  <c r="E63"/>
  <c r="Q61" s="1"/>
  <c r="E64" s="1"/>
  <c r="O55"/>
  <c r="O51"/>
  <c r="D35"/>
  <c r="G35" s="1"/>
  <c r="N35" s="1"/>
  <c r="D27"/>
  <c r="G27" s="1"/>
  <c r="N27" s="1"/>
  <c r="D19"/>
  <c r="G19" s="1"/>
  <c r="N19" s="1"/>
  <c r="D11"/>
  <c r="G11" s="1"/>
  <c r="N11" s="1"/>
  <c r="E60"/>
  <c r="P61" s="1"/>
  <c r="E61" s="1"/>
  <c r="L56"/>
  <c r="P53"/>
  <c r="Q50"/>
  <c r="Q55"/>
  <c r="Q51"/>
  <c r="D38"/>
  <c r="L55"/>
  <c r="P52"/>
  <c r="E47"/>
  <c r="E65"/>
  <c r="Q56"/>
  <c r="Q52"/>
  <c r="E66"/>
  <c r="R56"/>
  <c r="L54"/>
  <c r="P51"/>
  <c r="D36"/>
  <c r="G36" s="1"/>
  <c r="N36" s="1"/>
  <c r="D28"/>
  <c r="G28" s="1"/>
  <c r="N28" s="1"/>
  <c r="D20"/>
  <c r="G20" s="1"/>
  <c r="N20" s="1"/>
  <c r="D12"/>
  <c r="G12" s="1"/>
  <c r="N12" s="1"/>
  <c r="O56"/>
  <c r="O52"/>
  <c r="E46"/>
  <c r="D29"/>
  <c r="G29" s="1"/>
  <c r="N29" s="1"/>
  <c r="D21"/>
  <c r="G21" s="1"/>
  <c r="N21" s="1"/>
  <c r="D13"/>
  <c r="G13" s="1"/>
  <c r="N13" s="1"/>
  <c r="E58"/>
  <c r="O61" s="1"/>
  <c r="E59" s="1"/>
  <c r="R55"/>
  <c r="L53"/>
  <c r="O50"/>
  <c r="D34"/>
  <c r="G34" s="1"/>
  <c r="N34" s="1"/>
  <c r="D26"/>
  <c r="G26" s="1"/>
  <c r="N26" s="1"/>
  <c r="D18"/>
  <c r="G18" s="1"/>
  <c r="N18" s="1"/>
  <c r="D10"/>
  <c r="G10" s="1"/>
  <c r="N10" s="1"/>
  <c r="E69"/>
  <c r="O53"/>
  <c r="D31"/>
  <c r="G31" s="1"/>
  <c r="N31" s="1"/>
  <c r="D23"/>
  <c r="G23" s="1"/>
  <c r="N23" s="1"/>
  <c r="D15"/>
  <c r="G15" s="1"/>
  <c r="N15" s="1"/>
  <c r="E74"/>
  <c r="T61" s="1"/>
  <c r="E75" s="1"/>
  <c r="L69"/>
  <c r="R54"/>
  <c r="L52"/>
  <c r="D39"/>
  <c r="E67"/>
  <c r="Q53"/>
  <c r="L50"/>
  <c r="E70"/>
  <c r="P56"/>
  <c r="R53"/>
  <c r="L51"/>
  <c r="D37"/>
  <c r="L70"/>
  <c r="Q54"/>
  <c r="P50"/>
  <c r="E74" i="85"/>
  <c r="T61" s="1"/>
  <c r="E75" s="1"/>
  <c r="L69"/>
  <c r="R54"/>
  <c r="L52"/>
  <c r="D39"/>
  <c r="E67"/>
  <c r="Q53"/>
  <c r="L50"/>
  <c r="E70"/>
  <c r="P56"/>
  <c r="R53"/>
  <c r="L51"/>
  <c r="D37"/>
  <c r="L70"/>
  <c r="Q54"/>
  <c r="P50"/>
  <c r="E71"/>
  <c r="P55"/>
  <c r="R52"/>
  <c r="E45"/>
  <c r="D32"/>
  <c r="G32" s="1"/>
  <c r="N32" s="1"/>
  <c r="D24"/>
  <c r="G24" s="1"/>
  <c r="N24" s="1"/>
  <c r="D16"/>
  <c r="G16" s="1"/>
  <c r="N16" s="1"/>
  <c r="Q71"/>
  <c r="O54"/>
  <c r="R50"/>
  <c r="D33"/>
  <c r="G33" s="1"/>
  <c r="N33" s="1"/>
  <c r="D25"/>
  <c r="G25" s="1"/>
  <c r="N25" s="1"/>
  <c r="D17"/>
  <c r="G17" s="1"/>
  <c r="N17" s="1"/>
  <c r="D9"/>
  <c r="G9" s="1"/>
  <c r="N9" s="1"/>
  <c r="P54"/>
  <c r="R51"/>
  <c r="E43"/>
  <c r="D30"/>
  <c r="G30" s="1"/>
  <c r="N30" s="1"/>
  <c r="D22"/>
  <c r="G22" s="1"/>
  <c r="N22" s="1"/>
  <c r="D14"/>
  <c r="G14" s="1"/>
  <c r="N14" s="1"/>
  <c r="Q72"/>
  <c r="E63"/>
  <c r="Q61" s="1"/>
  <c r="E64" s="1"/>
  <c r="O55"/>
  <c r="O51"/>
  <c r="D35"/>
  <c r="G35" s="1"/>
  <c r="N35" s="1"/>
  <c r="D27"/>
  <c r="G27" s="1"/>
  <c r="N27" s="1"/>
  <c r="D19"/>
  <c r="G19" s="1"/>
  <c r="N19" s="1"/>
  <c r="D11"/>
  <c r="G11" s="1"/>
  <c r="N11" s="1"/>
  <c r="E60"/>
  <c r="P61" s="1"/>
  <c r="E61" s="1"/>
  <c r="L56"/>
  <c r="P53"/>
  <c r="Q50"/>
  <c r="Q55"/>
  <c r="Q51"/>
  <c r="D38"/>
  <c r="L55"/>
  <c r="P52"/>
  <c r="E47"/>
  <c r="E65"/>
  <c r="Q56"/>
  <c r="Q52"/>
  <c r="E66"/>
  <c r="R56"/>
  <c r="L54"/>
  <c r="P51"/>
  <c r="D36"/>
  <c r="G36" s="1"/>
  <c r="N36" s="1"/>
  <c r="D28"/>
  <c r="G28" s="1"/>
  <c r="N28" s="1"/>
  <c r="D20"/>
  <c r="G20" s="1"/>
  <c r="N20" s="1"/>
  <c r="D12"/>
  <c r="G12" s="1"/>
  <c r="N12" s="1"/>
  <c r="O56"/>
  <c r="O52"/>
  <c r="E46"/>
  <c r="D29"/>
  <c r="G29" s="1"/>
  <c r="N29" s="1"/>
  <c r="D21"/>
  <c r="G21" s="1"/>
  <c r="N21" s="1"/>
  <c r="D13"/>
  <c r="G13" s="1"/>
  <c r="N13" s="1"/>
  <c r="E58"/>
  <c r="O61" s="1"/>
  <c r="E59" s="1"/>
  <c r="R55"/>
  <c r="L53"/>
  <c r="O50"/>
  <c r="D34"/>
  <c r="G34" s="1"/>
  <c r="N34" s="1"/>
  <c r="D26"/>
  <c r="G26" s="1"/>
  <c r="N26" s="1"/>
  <c r="D18"/>
  <c r="G18" s="1"/>
  <c r="N18" s="1"/>
  <c r="D10"/>
  <c r="G10" s="1"/>
  <c r="N10" s="1"/>
  <c r="E69"/>
  <c r="O53"/>
  <c r="D31"/>
  <c r="G31" s="1"/>
  <c r="N31" s="1"/>
  <c r="D23"/>
  <c r="G23" s="1"/>
  <c r="N23" s="1"/>
  <c r="D15"/>
  <c r="G15" s="1"/>
  <c r="N15" s="1"/>
  <c r="E71" i="83"/>
  <c r="P55"/>
  <c r="R52"/>
  <c r="E45"/>
  <c r="D32"/>
  <c r="G32" s="1"/>
  <c r="N32" s="1"/>
  <c r="D24"/>
  <c r="G24" s="1"/>
  <c r="N24" s="1"/>
  <c r="D16"/>
  <c r="G16" s="1"/>
  <c r="N16" s="1"/>
  <c r="Q71"/>
  <c r="O54"/>
  <c r="R50"/>
  <c r="D33"/>
  <c r="G33" s="1"/>
  <c r="N33" s="1"/>
  <c r="D25"/>
  <c r="G25" s="1"/>
  <c r="N25" s="1"/>
  <c r="D17"/>
  <c r="G17" s="1"/>
  <c r="N17" s="1"/>
  <c r="D9"/>
  <c r="G9" s="1"/>
  <c r="N9" s="1"/>
  <c r="P54"/>
  <c r="R51"/>
  <c r="E43"/>
  <c r="D30"/>
  <c r="G30" s="1"/>
  <c r="N30" s="1"/>
  <c r="D22"/>
  <c r="G22" s="1"/>
  <c r="N22" s="1"/>
  <c r="D14"/>
  <c r="G14" s="1"/>
  <c r="N14" s="1"/>
  <c r="Q72"/>
  <c r="E63"/>
  <c r="Q61" s="1"/>
  <c r="E64" s="1"/>
  <c r="O55"/>
  <c r="O51"/>
  <c r="D31"/>
  <c r="G31" s="1"/>
  <c r="N31" s="1"/>
  <c r="D23"/>
  <c r="G23" s="1"/>
  <c r="N23" s="1"/>
  <c r="D15"/>
  <c r="G15" s="1"/>
  <c r="N15" s="1"/>
  <c r="E60"/>
  <c r="P61" s="1"/>
  <c r="E61" s="1"/>
  <c r="L56"/>
  <c r="P53"/>
  <c r="Q50"/>
  <c r="Q55"/>
  <c r="Q51"/>
  <c r="D38"/>
  <c r="L55"/>
  <c r="P52"/>
  <c r="E47"/>
  <c r="E65"/>
  <c r="Q56"/>
  <c r="Q52"/>
  <c r="E66"/>
  <c r="R56"/>
  <c r="L54"/>
  <c r="P51"/>
  <c r="D36"/>
  <c r="G36" s="1"/>
  <c r="N36" s="1"/>
  <c r="D28"/>
  <c r="G28" s="1"/>
  <c r="N28" s="1"/>
  <c r="D20"/>
  <c r="G20" s="1"/>
  <c r="N20" s="1"/>
  <c r="D12"/>
  <c r="G12" s="1"/>
  <c r="N12" s="1"/>
  <c r="O56"/>
  <c r="O52"/>
  <c r="E46"/>
  <c r="D29"/>
  <c r="G29" s="1"/>
  <c r="N29" s="1"/>
  <c r="D21"/>
  <c r="G21" s="1"/>
  <c r="N21" s="1"/>
  <c r="D13"/>
  <c r="G13" s="1"/>
  <c r="N13" s="1"/>
  <c r="E58"/>
  <c r="O61" s="1"/>
  <c r="E59" s="1"/>
  <c r="R55"/>
  <c r="L53"/>
  <c r="O50"/>
  <c r="D34"/>
  <c r="G34" s="1"/>
  <c r="N34" s="1"/>
  <c r="D26"/>
  <c r="G26" s="1"/>
  <c r="N26" s="1"/>
  <c r="D18"/>
  <c r="G18" s="1"/>
  <c r="N18" s="1"/>
  <c r="D10"/>
  <c r="G10" s="1"/>
  <c r="N10" s="1"/>
  <c r="E69"/>
  <c r="O53"/>
  <c r="D35"/>
  <c r="G35" s="1"/>
  <c r="N35" s="1"/>
  <c r="D27"/>
  <c r="G27" s="1"/>
  <c r="N27" s="1"/>
  <c r="D19"/>
  <c r="G19" s="1"/>
  <c r="N19" s="1"/>
  <c r="D11"/>
  <c r="G11" s="1"/>
  <c r="N11" s="1"/>
  <c r="E74"/>
  <c r="T61" s="1"/>
  <c r="E75" s="1"/>
  <c r="L69"/>
  <c r="R54"/>
  <c r="L52"/>
  <c r="D39"/>
  <c r="E67"/>
  <c r="Q53"/>
  <c r="L50"/>
  <c r="E70"/>
  <c r="P56"/>
  <c r="R53"/>
  <c r="L51"/>
  <c r="D37"/>
  <c r="L70"/>
  <c r="Q54"/>
  <c r="P50"/>
  <c r="J135" i="91" l="1"/>
  <c r="N135"/>
  <c r="F135"/>
  <c r="D135"/>
  <c r="V11" i="90"/>
  <c r="AA39" i="87"/>
  <c r="U32" i="90"/>
  <c r="U26"/>
  <c r="V29"/>
  <c r="Y29" i="88"/>
  <c r="Y36"/>
  <c r="Y36" i="84"/>
  <c r="Y33"/>
  <c r="Y27" i="85"/>
  <c r="Y32"/>
  <c r="Y13"/>
  <c r="Y19"/>
  <c r="Y10"/>
  <c r="Y31"/>
  <c r="Y11"/>
  <c r="Y17"/>
  <c r="Y14"/>
  <c r="Y21"/>
  <c r="Y15"/>
  <c r="Y12"/>
  <c r="Y18"/>
  <c r="Y23"/>
  <c r="Y16"/>
  <c r="Y22"/>
  <c r="Y39" i="78"/>
  <c r="Y17"/>
  <c r="Y9"/>
  <c r="Y11"/>
  <c r="Y18"/>
  <c r="Y13"/>
  <c r="Y32"/>
  <c r="Y23"/>
  <c r="Y12"/>
  <c r="Y15"/>
  <c r="Y31"/>
  <c r="Y14"/>
  <c r="Y22"/>
  <c r="Y27"/>
  <c r="Y16"/>
  <c r="Y10" i="87"/>
  <c r="Y26" i="85"/>
  <c r="Y19" i="84"/>
  <c r="Y26" i="82"/>
  <c r="Y26" i="79"/>
  <c r="Y19" i="78"/>
  <c r="Y20" i="87"/>
  <c r="Y9" i="85"/>
  <c r="Y21" i="82"/>
  <c r="Y22" i="81"/>
  <c r="Y38" i="79"/>
  <c r="Y19" i="62"/>
  <c r="Y26" i="87"/>
  <c r="Y25" i="85"/>
  <c r="Y20" i="86"/>
  <c r="Y25" i="81"/>
  <c r="Y20" i="80"/>
  <c r="Y25" i="88"/>
  <c r="Y31"/>
  <c r="Y11"/>
  <c r="Y17"/>
  <c r="Y18"/>
  <c r="Y39"/>
  <c r="Y10"/>
  <c r="Y15"/>
  <c r="Y12"/>
  <c r="Y22"/>
  <c r="Y23"/>
  <c r="Y16"/>
  <c r="Y9"/>
  <c r="Y27"/>
  <c r="Y32"/>
  <c r="Y13"/>
  <c r="Y14"/>
  <c r="Y33" i="79"/>
  <c r="Y39"/>
  <c r="Y12"/>
  <c r="Y18"/>
  <c r="Y17"/>
  <c r="Y15"/>
  <c r="Y25"/>
  <c r="Y14"/>
  <c r="Y13"/>
  <c r="Y32"/>
  <c r="Y31"/>
  <c r="Y20"/>
  <c r="Y11"/>
  <c r="Y9"/>
  <c r="Y16"/>
  <c r="Y27"/>
  <c r="Y22"/>
  <c r="Y23"/>
  <c r="Y33" i="82"/>
  <c r="Y39"/>
  <c r="Y24"/>
  <c r="Y13"/>
  <c r="Y32"/>
  <c r="Y22"/>
  <c r="Y16"/>
  <c r="Y23"/>
  <c r="Y18"/>
  <c r="Y12"/>
  <c r="Y15"/>
  <c r="Y10"/>
  <c r="Y14"/>
  <c r="Y17"/>
  <c r="Y11"/>
  <c r="Y31"/>
  <c r="Y27"/>
  <c r="Y26" i="62"/>
  <c r="Y22"/>
  <c r="Y23"/>
  <c r="Y25" i="87"/>
  <c r="Y39" i="85"/>
  <c r="Y38" i="82"/>
  <c r="Y26" i="80"/>
  <c r="Y24" i="78"/>
  <c r="Y20" i="88"/>
  <c r="Y38" i="85"/>
  <c r="Y19" i="83"/>
  <c r="Y24" i="81"/>
  <c r="Y21" i="80"/>
  <c r="Y21" i="78"/>
  <c r="Y38" i="87"/>
  <c r="Y10" i="86"/>
  <c r="Y21" i="83"/>
  <c r="Y10" i="80"/>
  <c r="Y10" i="78"/>
  <c r="Y9" i="82"/>
  <c r="Y20" i="62"/>
  <c r="Y26" i="84"/>
  <c r="Y31"/>
  <c r="Y11"/>
  <c r="Y17"/>
  <c r="Y18"/>
  <c r="Y15"/>
  <c r="Y12"/>
  <c r="Y22"/>
  <c r="Y10"/>
  <c r="Y23"/>
  <c r="Y16"/>
  <c r="Y9"/>
  <c r="Y24"/>
  <c r="Y27"/>
  <c r="Y32"/>
  <c r="Y13"/>
  <c r="Y14"/>
  <c r="Y13" i="80"/>
  <c r="Y19"/>
  <c r="Y9"/>
  <c r="Y16"/>
  <c r="Y23"/>
  <c r="Y25"/>
  <c r="Y22"/>
  <c r="Y12"/>
  <c r="Y15"/>
  <c r="Y18"/>
  <c r="Y17"/>
  <c r="Y11"/>
  <c r="Y31"/>
  <c r="Y14"/>
  <c r="Y32"/>
  <c r="Y27"/>
  <c r="Y15" i="87"/>
  <c r="Y12"/>
  <c r="Y22"/>
  <c r="Y23"/>
  <c r="Y16"/>
  <c r="Y9"/>
  <c r="Y24"/>
  <c r="Y27"/>
  <c r="Y32"/>
  <c r="Y13"/>
  <c r="Y14"/>
  <c r="Y39"/>
  <c r="Y31"/>
  <c r="Y11"/>
  <c r="Y17"/>
  <c r="Y18"/>
  <c r="Y37" i="86"/>
  <c r="Y26"/>
  <c r="Y38" i="84"/>
  <c r="Y24" i="83"/>
  <c r="Y38" i="80"/>
  <c r="Y26" i="78"/>
  <c r="Y24" i="88"/>
  <c r="Y19" i="86"/>
  <c r="Y26" i="81"/>
  <c r="Y9"/>
  <c r="Y38" i="78"/>
  <c r="Y26" i="88"/>
  <c r="Y20" i="84"/>
  <c r="Y39" i="80"/>
  <c r="Y20" i="78"/>
  <c r="Y21" i="87"/>
  <c r="Y20" i="82"/>
  <c r="Y21" i="62"/>
  <c r="Y33" i="81"/>
  <c r="Y15"/>
  <c r="Y14"/>
  <c r="Y10"/>
  <c r="Y23"/>
  <c r="Y16"/>
  <c r="Y18"/>
  <c r="Y27"/>
  <c r="Y32"/>
  <c r="Y13"/>
  <c r="Y31"/>
  <c r="Y11"/>
  <c r="Y17"/>
  <c r="Y12"/>
  <c r="Y39" i="83"/>
  <c r="Y20"/>
  <c r="Y31"/>
  <c r="Y11"/>
  <c r="Y17"/>
  <c r="Y18"/>
  <c r="Y15"/>
  <c r="Y12"/>
  <c r="Y22"/>
  <c r="Y23"/>
  <c r="Y16"/>
  <c r="Y9"/>
  <c r="Y10"/>
  <c r="Y27"/>
  <c r="Y32"/>
  <c r="Y13"/>
  <c r="Y14"/>
  <c r="Y30" i="86"/>
  <c r="Y24"/>
  <c r="Y23"/>
  <c r="Y16"/>
  <c r="Y9"/>
  <c r="Y27"/>
  <c r="Y32"/>
  <c r="Y13"/>
  <c r="Y14"/>
  <c r="Y31"/>
  <c r="Y11"/>
  <c r="Y17"/>
  <c r="Y18"/>
  <c r="Y15"/>
  <c r="Y12"/>
  <c r="Y22"/>
  <c r="Y38"/>
  <c r="Y24" i="85"/>
  <c r="Y26" i="83"/>
  <c r="Y39" i="81"/>
  <c r="Y19" i="79"/>
  <c r="Y24" i="62"/>
  <c r="Y21" i="86"/>
  <c r="Y25" i="84"/>
  <c r="Y19" i="82"/>
  <c r="Y20" i="81"/>
  <c r="Y21" i="79"/>
  <c r="Y38" i="88"/>
  <c r="Y39" i="86"/>
  <c r="Y39" i="84"/>
  <c r="Y38" i="81"/>
  <c r="Y25" i="78"/>
  <c r="Y19" i="88"/>
  <c r="Y20" i="85"/>
  <c r="Y21" i="81"/>
  <c r="Y24" i="79"/>
  <c r="N30"/>
  <c r="N36"/>
  <c r="N10"/>
  <c r="N20"/>
  <c r="N33"/>
  <c r="N35"/>
  <c r="N19"/>
  <c r="N26"/>
  <c r="N13"/>
  <c r="N29"/>
  <c r="N16"/>
  <c r="N32"/>
  <c r="N15"/>
  <c r="N31"/>
  <c r="U38" i="88"/>
  <c r="N25" i="79"/>
  <c r="N12"/>
  <c r="N28"/>
  <c r="N27"/>
  <c r="U35" i="87"/>
  <c r="N34" i="79"/>
  <c r="N21"/>
  <c r="N24"/>
  <c r="N23"/>
  <c r="U16" i="88"/>
  <c r="U27"/>
  <c r="G35" i="84"/>
  <c r="N35" s="1"/>
  <c r="G17"/>
  <c r="N17" s="1"/>
  <c r="G32"/>
  <c r="N32" s="1"/>
  <c r="G10"/>
  <c r="N10" s="1"/>
  <c r="G15"/>
  <c r="N15" s="1"/>
  <c r="G29"/>
  <c r="N29" s="1"/>
  <c r="G12"/>
  <c r="N12" s="1"/>
  <c r="G14"/>
  <c r="N14" s="1"/>
  <c r="G27" i="80"/>
  <c r="N27" s="1"/>
  <c r="G14"/>
  <c r="N14" s="1"/>
  <c r="G23"/>
  <c r="N23" s="1"/>
  <c r="G10"/>
  <c r="N10" s="1"/>
  <c r="G19"/>
  <c r="N19" s="1"/>
  <c r="G36"/>
  <c r="N36" s="1"/>
  <c r="G25"/>
  <c r="N25" s="1"/>
  <c r="G16"/>
  <c r="N16" s="1"/>
  <c r="G35" i="86"/>
  <c r="N35" s="1"/>
  <c r="G22"/>
  <c r="N22" s="1"/>
  <c r="G15"/>
  <c r="N15" s="1"/>
  <c r="G32"/>
  <c r="N32" s="1"/>
  <c r="G21"/>
  <c r="N21" s="1"/>
  <c r="G12"/>
  <c r="N12" s="1"/>
  <c r="G26"/>
  <c r="N26" s="1"/>
  <c r="G19" i="81"/>
  <c r="N19" s="1"/>
  <c r="G32"/>
  <c r="N32" s="1"/>
  <c r="G21"/>
  <c r="N21" s="1"/>
  <c r="G12"/>
  <c r="N12" s="1"/>
  <c r="G27"/>
  <c r="N27" s="1"/>
  <c r="G10"/>
  <c r="N10" s="1"/>
  <c r="G23"/>
  <c r="N23" s="1"/>
  <c r="G22"/>
  <c r="N22" s="1"/>
  <c r="G21" i="62"/>
  <c r="N21" s="1"/>
  <c r="G28"/>
  <c r="N28" s="1"/>
  <c r="G15"/>
  <c r="N15" s="1"/>
  <c r="G18"/>
  <c r="N18" s="1"/>
  <c r="G23"/>
  <c r="N23" s="1"/>
  <c r="G12"/>
  <c r="N12" s="1"/>
  <c r="G31"/>
  <c r="N31" s="1"/>
  <c r="G32" i="89"/>
  <c r="N32" s="1"/>
  <c r="G15"/>
  <c r="N15" s="1"/>
  <c r="G22"/>
  <c r="N22" s="1"/>
  <c r="G35"/>
  <c r="N35" s="1"/>
  <c r="G26"/>
  <c r="N26" s="1"/>
  <c r="G30"/>
  <c r="N30" s="1"/>
  <c r="G20" i="62"/>
  <c r="N20" s="1"/>
  <c r="G24"/>
  <c r="N24" s="1"/>
  <c r="U16" i="90"/>
  <c r="U20"/>
  <c r="U11" i="88"/>
  <c r="U34" i="87"/>
  <c r="U24" i="90"/>
  <c r="U10"/>
  <c r="U34" i="88"/>
  <c r="W34" s="1"/>
  <c r="U29" i="87"/>
  <c r="U19"/>
  <c r="U28" i="90"/>
  <c r="U14"/>
  <c r="U33" i="87"/>
  <c r="G27" i="84"/>
  <c r="N27" s="1"/>
  <c r="G24"/>
  <c r="N24" s="1"/>
  <c r="G34"/>
  <c r="N34" s="1"/>
  <c r="G21"/>
  <c r="N21" s="1"/>
  <c r="G36"/>
  <c r="N36" s="1"/>
  <c r="G11" i="80"/>
  <c r="N11" s="1"/>
  <c r="G28"/>
  <c r="N28" s="1"/>
  <c r="G33"/>
  <c r="N33" s="1"/>
  <c r="G24"/>
  <c r="N24" s="1"/>
  <c r="G29"/>
  <c r="N29" s="1"/>
  <c r="G20"/>
  <c r="N20" s="1"/>
  <c r="G34"/>
  <c r="N34" s="1"/>
  <c r="G19" i="86"/>
  <c r="N19" s="1"/>
  <c r="G36"/>
  <c r="N36" s="1"/>
  <c r="G25"/>
  <c r="N25" s="1"/>
  <c r="G16"/>
  <c r="N16" s="1"/>
  <c r="G30"/>
  <c r="N30" s="1"/>
  <c r="G23"/>
  <c r="N23" s="1"/>
  <c r="G10"/>
  <c r="N10" s="1"/>
  <c r="G25" i="81"/>
  <c r="N25" s="1"/>
  <c r="G16"/>
  <c r="N16" s="1"/>
  <c r="G30"/>
  <c r="N30" s="1"/>
  <c r="G11"/>
  <c r="N11" s="1"/>
  <c r="G33"/>
  <c r="N33" s="1"/>
  <c r="G24"/>
  <c r="N24" s="1"/>
  <c r="G36"/>
  <c r="N36" s="1"/>
  <c r="G22" i="62"/>
  <c r="N22" s="1"/>
  <c r="G27"/>
  <c r="N27" s="1"/>
  <c r="G36"/>
  <c r="N36" s="1"/>
  <c r="G34"/>
  <c r="N34" s="1"/>
  <c r="G17"/>
  <c r="N17" s="1"/>
  <c r="G14"/>
  <c r="N14" s="1"/>
  <c r="G30"/>
  <c r="N30" s="1"/>
  <c r="G11"/>
  <c r="N11" s="1"/>
  <c r="G18" i="89"/>
  <c r="N18" s="1"/>
  <c r="G31"/>
  <c r="N31" s="1"/>
  <c r="G13"/>
  <c r="N13" s="1"/>
  <c r="G17"/>
  <c r="N17" s="1"/>
  <c r="G12"/>
  <c r="N12" s="1"/>
  <c r="G21"/>
  <c r="N21" s="1"/>
  <c r="G10" i="62"/>
  <c r="N10" s="1"/>
  <c r="G35"/>
  <c r="N35" s="1"/>
  <c r="U36" i="90"/>
  <c r="U25" i="87"/>
  <c r="U30" i="90"/>
  <c r="U35" i="88"/>
  <c r="G19" i="84"/>
  <c r="N19" s="1"/>
  <c r="G33"/>
  <c r="N33" s="1"/>
  <c r="G16"/>
  <c r="N16" s="1"/>
  <c r="G26"/>
  <c r="N26" s="1"/>
  <c r="G31"/>
  <c r="N31" s="1"/>
  <c r="G13"/>
  <c r="N13" s="1"/>
  <c r="G28"/>
  <c r="N28" s="1"/>
  <c r="G30"/>
  <c r="N30" s="1"/>
  <c r="G21" i="80"/>
  <c r="N21" s="1"/>
  <c r="G12"/>
  <c r="N12" s="1"/>
  <c r="G17"/>
  <c r="N17" s="1"/>
  <c r="G13"/>
  <c r="N13" s="1"/>
  <c r="G31"/>
  <c r="N31" s="1"/>
  <c r="G18"/>
  <c r="N18" s="1"/>
  <c r="G29" i="86"/>
  <c r="N29" s="1"/>
  <c r="G20"/>
  <c r="N20" s="1"/>
  <c r="G34"/>
  <c r="N34" s="1"/>
  <c r="G27"/>
  <c r="N27" s="1"/>
  <c r="G14"/>
  <c r="N14" s="1"/>
  <c r="G33"/>
  <c r="N33" s="1"/>
  <c r="G24"/>
  <c r="N24" s="1"/>
  <c r="G34" i="81"/>
  <c r="N34" s="1"/>
  <c r="G31"/>
  <c r="N31" s="1"/>
  <c r="G14"/>
  <c r="N14" s="1"/>
  <c r="G17"/>
  <c r="N17" s="1"/>
  <c r="G29"/>
  <c r="N29" s="1"/>
  <c r="G20"/>
  <c r="N20" s="1"/>
  <c r="G9" i="62"/>
  <c r="N9" s="1"/>
  <c r="G25"/>
  <c r="N25" s="1"/>
  <c r="G32"/>
  <c r="N32" s="1"/>
  <c r="G34" i="89"/>
  <c r="N34" s="1"/>
  <c r="G20"/>
  <c r="N20" s="1"/>
  <c r="G29"/>
  <c r="N29" s="1"/>
  <c r="G24"/>
  <c r="N24" s="1"/>
  <c r="G33"/>
  <c r="N33" s="1"/>
  <c r="G28"/>
  <c r="N28" s="1"/>
  <c r="G11"/>
  <c r="N11" s="1"/>
  <c r="G33" i="62"/>
  <c r="N33" s="1"/>
  <c r="U13" i="90"/>
  <c r="U14" i="88"/>
  <c r="U17" i="90"/>
  <c r="U32" i="88"/>
  <c r="U15"/>
  <c r="U22" i="87"/>
  <c r="U21" i="90"/>
  <c r="U11"/>
  <c r="W11" s="1"/>
  <c r="U37"/>
  <c r="G11" i="84"/>
  <c r="N11" s="1"/>
  <c r="G25"/>
  <c r="N25" s="1"/>
  <c r="G18"/>
  <c r="N18" s="1"/>
  <c r="G23"/>
  <c r="N23" s="1"/>
  <c r="G20"/>
  <c r="N20" s="1"/>
  <c r="G22"/>
  <c r="N22" s="1"/>
  <c r="G30" i="80"/>
  <c r="N30" s="1"/>
  <c r="G26"/>
  <c r="N26" s="1"/>
  <c r="G35"/>
  <c r="N35" s="1"/>
  <c r="G22"/>
  <c r="N22" s="1"/>
  <c r="G15"/>
  <c r="N15" s="1"/>
  <c r="G32"/>
  <c r="N32" s="1"/>
  <c r="G13" i="86"/>
  <c r="N13" s="1"/>
  <c r="G31"/>
  <c r="N31" s="1"/>
  <c r="G18"/>
  <c r="N18" s="1"/>
  <c r="G11"/>
  <c r="N11" s="1"/>
  <c r="G28"/>
  <c r="N28" s="1"/>
  <c r="G17"/>
  <c r="N17" s="1"/>
  <c r="G35" i="81"/>
  <c r="N35" s="1"/>
  <c r="G18"/>
  <c r="N18" s="1"/>
  <c r="G15"/>
  <c r="N15" s="1"/>
  <c r="G28"/>
  <c r="N28" s="1"/>
  <c r="G26"/>
  <c r="N26" s="1"/>
  <c r="G13"/>
  <c r="N13" s="1"/>
  <c r="G26" i="62"/>
  <c r="N26" s="1"/>
  <c r="G16"/>
  <c r="N16" s="1"/>
  <c r="G29"/>
  <c r="N29" s="1"/>
  <c r="G19"/>
  <c r="N19" s="1"/>
  <c r="G16" i="89"/>
  <c r="N16" s="1"/>
  <c r="G25"/>
  <c r="N25" s="1"/>
  <c r="G36"/>
  <c r="N36" s="1"/>
  <c r="G19"/>
  <c r="N19" s="1"/>
  <c r="G10"/>
  <c r="N10" s="1"/>
  <c r="G23"/>
  <c r="N23" s="1"/>
  <c r="G14"/>
  <c r="N14" s="1"/>
  <c r="G27"/>
  <c r="N27" s="1"/>
  <c r="G13" i="62"/>
  <c r="N13" s="1"/>
  <c r="U29" i="90"/>
  <c r="W29" s="1"/>
  <c r="U30" i="88"/>
  <c r="U18" i="87"/>
  <c r="U33" i="90"/>
  <c r="U18" i="88"/>
  <c r="U13" i="87"/>
  <c r="U12" i="90"/>
  <c r="U27"/>
  <c r="U10" i="87"/>
  <c r="V16" i="88"/>
  <c r="V21"/>
  <c r="W21" s="1"/>
  <c r="L64" i="87"/>
  <c r="E53" s="1"/>
  <c r="V28" s="1"/>
  <c r="V23" i="88"/>
  <c r="C39" i="62"/>
  <c r="V33" i="88"/>
  <c r="W33" s="1"/>
  <c r="R61" i="89"/>
  <c r="E55" s="1"/>
  <c r="V31" i="88"/>
  <c r="V13"/>
  <c r="W13" s="1"/>
  <c r="V39" i="90"/>
  <c r="U39"/>
  <c r="V9"/>
  <c r="V27"/>
  <c r="W27" s="1"/>
  <c r="V26"/>
  <c r="W26" s="1"/>
  <c r="V20"/>
  <c r="W20" s="1"/>
  <c r="V37"/>
  <c r="L57" i="62"/>
  <c r="E50" s="1"/>
  <c r="V22" i="88"/>
  <c r="R57" i="62"/>
  <c r="O57"/>
  <c r="E72" s="1"/>
  <c r="P57"/>
  <c r="E56" s="1"/>
  <c r="Q57" i="89"/>
  <c r="E52" s="1"/>
  <c r="V37" i="88"/>
  <c r="W37" s="1"/>
  <c r="Q64" i="62"/>
  <c r="E48" s="1"/>
  <c r="Y35" i="86"/>
  <c r="V29" i="88"/>
  <c r="V9"/>
  <c r="W9" s="1"/>
  <c r="V12"/>
  <c r="W12" s="1"/>
  <c r="V30"/>
  <c r="V32"/>
  <c r="V26"/>
  <c r="V20"/>
  <c r="W20" s="1"/>
  <c r="X34" i="78"/>
  <c r="X28" i="82"/>
  <c r="X29"/>
  <c r="X35" i="78"/>
  <c r="X33"/>
  <c r="Y37" i="82"/>
  <c r="X35" i="85"/>
  <c r="Y28" i="86"/>
  <c r="Y29"/>
  <c r="V35" i="88"/>
  <c r="V11"/>
  <c r="V17"/>
  <c r="V15"/>
  <c r="V24"/>
  <c r="V27"/>
  <c r="V19"/>
  <c r="V38"/>
  <c r="W38" s="1"/>
  <c r="X37" i="82"/>
  <c r="Y30"/>
  <c r="X34" i="85"/>
  <c r="Y37" i="79"/>
  <c r="Y10" i="62"/>
  <c r="X30" i="82"/>
  <c r="X35"/>
  <c r="X28" i="78"/>
  <c r="X37"/>
  <c r="X37" i="85"/>
  <c r="Y34" i="86"/>
  <c r="V25" i="88"/>
  <c r="V36"/>
  <c r="V14"/>
  <c r="V18"/>
  <c r="V10"/>
  <c r="V28"/>
  <c r="X33" i="85"/>
  <c r="Y33" i="86"/>
  <c r="Y33" i="62"/>
  <c r="X29" i="78"/>
  <c r="X28" i="85"/>
  <c r="Y36" i="86"/>
  <c r="Y25" i="62"/>
  <c r="O21" i="88"/>
  <c r="O33"/>
  <c r="X30" i="80"/>
  <c r="X28"/>
  <c r="X34"/>
  <c r="Y35" i="82"/>
  <c r="Q69" i="84"/>
  <c r="E54" s="1"/>
  <c r="X16" i="62"/>
  <c r="X26"/>
  <c r="X25"/>
  <c r="Q69" i="81"/>
  <c r="E54" s="1"/>
  <c r="O57" i="89"/>
  <c r="E72" s="1"/>
  <c r="Q57" i="62"/>
  <c r="E52" s="1"/>
  <c r="V36" i="87"/>
  <c r="V19"/>
  <c r="X35" i="80"/>
  <c r="X36"/>
  <c r="M61" i="89"/>
  <c r="L61"/>
  <c r="E44" s="1"/>
  <c r="Q69" i="62"/>
  <c r="E54" s="1"/>
  <c r="L64" s="1"/>
  <c r="E53" s="1"/>
  <c r="Y39"/>
  <c r="Y18"/>
  <c r="Y11"/>
  <c r="Y29"/>
  <c r="Y27"/>
  <c r="Y32"/>
  <c r="Y37"/>
  <c r="Y16"/>
  <c r="Y12"/>
  <c r="Y28"/>
  <c r="Y15"/>
  <c r="Y35"/>
  <c r="Y31"/>
  <c r="Y34"/>
  <c r="Y17"/>
  <c r="Y13"/>
  <c r="Y36"/>
  <c r="Y14"/>
  <c r="Y9"/>
  <c r="E38" i="89"/>
  <c r="C38" s="1"/>
  <c r="G38" s="1"/>
  <c r="N38" s="1"/>
  <c r="E39"/>
  <c r="C39" s="1"/>
  <c r="G39" s="1"/>
  <c r="N39" s="1"/>
  <c r="E37"/>
  <c r="C37" s="1"/>
  <c r="U9"/>
  <c r="L57"/>
  <c r="E50" s="1"/>
  <c r="R57"/>
  <c r="Q64"/>
  <c r="E48" s="1"/>
  <c r="X29" i="80"/>
  <c r="P57" i="89"/>
  <c r="E56" s="1"/>
  <c r="E38" i="62"/>
  <c r="C38" s="1"/>
  <c r="Y28" i="82"/>
  <c r="E37" i="62"/>
  <c r="C37" s="1"/>
  <c r="L61"/>
  <c r="E44" s="1"/>
  <c r="M61"/>
  <c r="V27" i="87"/>
  <c r="Y36" i="82"/>
  <c r="V15" i="87"/>
  <c r="Y29" i="82"/>
  <c r="X36" i="86"/>
  <c r="X29"/>
  <c r="X35"/>
  <c r="X37"/>
  <c r="X28"/>
  <c r="X30"/>
  <c r="V23" i="87"/>
  <c r="Y34" i="82"/>
  <c r="Y30" i="79"/>
  <c r="Y35"/>
  <c r="Y36"/>
  <c r="Y34"/>
  <c r="Y29"/>
  <c r="Y28"/>
  <c r="Q57" i="81"/>
  <c r="E52" s="1"/>
  <c r="P57"/>
  <c r="E56" s="1"/>
  <c r="O57"/>
  <c r="E72" s="1"/>
  <c r="Y37" i="78"/>
  <c r="Y34"/>
  <c r="Y29"/>
  <c r="Y28"/>
  <c r="Y36"/>
  <c r="Y35"/>
  <c r="O57" i="85"/>
  <c r="E72" s="1"/>
  <c r="L57" i="86"/>
  <c r="E50" s="1"/>
  <c r="L67"/>
  <c r="E76" s="1"/>
  <c r="S61" s="1"/>
  <c r="E77" s="1"/>
  <c r="R57" i="81"/>
  <c r="L57"/>
  <c r="E50" s="1"/>
  <c r="L67"/>
  <c r="E76" s="1"/>
  <c r="S61" s="1"/>
  <c r="E77" s="1"/>
  <c r="U9"/>
  <c r="E38"/>
  <c r="C38" s="1"/>
  <c r="E39"/>
  <c r="C39" s="1"/>
  <c r="E37"/>
  <c r="C37" s="1"/>
  <c r="G37" s="1"/>
  <c r="N37" s="1"/>
  <c r="M61"/>
  <c r="L61"/>
  <c r="E44" s="1"/>
  <c r="Q64"/>
  <c r="E48" s="1"/>
  <c r="L61" i="86"/>
  <c r="E44" s="1"/>
  <c r="M61"/>
  <c r="Q64" i="80"/>
  <c r="E48" s="1"/>
  <c r="Q57" i="86"/>
  <c r="E52" s="1"/>
  <c r="Q69"/>
  <c r="E54" s="1"/>
  <c r="P57"/>
  <c r="E56" s="1"/>
  <c r="V16" i="87"/>
  <c r="O57" i="86"/>
  <c r="E72" s="1"/>
  <c r="R57"/>
  <c r="E38"/>
  <c r="C38" s="1"/>
  <c r="G38" s="1"/>
  <c r="N38" s="1"/>
  <c r="E39"/>
  <c r="C39" s="1"/>
  <c r="G39" s="1"/>
  <c r="N39" s="1"/>
  <c r="E37"/>
  <c r="C37" s="1"/>
  <c r="G37" s="1"/>
  <c r="N37" s="1"/>
  <c r="L67" i="80"/>
  <c r="E76" s="1"/>
  <c r="S61" s="1"/>
  <c r="E77" s="1"/>
  <c r="P57" i="79"/>
  <c r="E56" s="1"/>
  <c r="Q64" i="86"/>
  <c r="E48" s="1"/>
  <c r="O57" i="84"/>
  <c r="E72" s="1"/>
  <c r="L57"/>
  <c r="E50" s="1"/>
  <c r="P57"/>
  <c r="E56" s="1"/>
  <c r="L67"/>
  <c r="E76" s="1"/>
  <c r="S61" s="1"/>
  <c r="E77" s="1"/>
  <c r="P57" i="80"/>
  <c r="E56" s="1"/>
  <c r="L57"/>
  <c r="E50" s="1"/>
  <c r="O57"/>
  <c r="E72" s="1"/>
  <c r="Q64" i="79"/>
  <c r="E48" s="1"/>
  <c r="O57"/>
  <c r="E72" s="1"/>
  <c r="Q57"/>
  <c r="E52" s="1"/>
  <c r="Y37" i="81"/>
  <c r="Y29"/>
  <c r="Y34"/>
  <c r="Y36"/>
  <c r="Y35"/>
  <c r="Y28"/>
  <c r="E38" i="84"/>
  <c r="C38" s="1"/>
  <c r="E37"/>
  <c r="C37" s="1"/>
  <c r="G37" s="1"/>
  <c r="N37" s="1"/>
  <c r="E39"/>
  <c r="C39" s="1"/>
  <c r="G39" s="1"/>
  <c r="N39" s="1"/>
  <c r="U9"/>
  <c r="L61"/>
  <c r="E44" s="1"/>
  <c r="M61"/>
  <c r="E39" i="80"/>
  <c r="C39" s="1"/>
  <c r="U9"/>
  <c r="E38"/>
  <c r="C38" s="1"/>
  <c r="G38" s="1"/>
  <c r="N38" s="1"/>
  <c r="E37"/>
  <c r="C37" s="1"/>
  <c r="G37" s="1"/>
  <c r="N37" s="1"/>
  <c r="V37" i="87"/>
  <c r="U37"/>
  <c r="R57" i="84"/>
  <c r="R57" i="80"/>
  <c r="R57" i="79"/>
  <c r="L67"/>
  <c r="E76" s="1"/>
  <c r="S61" s="1"/>
  <c r="E77" s="1"/>
  <c r="X31" i="62"/>
  <c r="X13"/>
  <c r="X12"/>
  <c r="X32"/>
  <c r="X37"/>
  <c r="X39"/>
  <c r="X33"/>
  <c r="X14"/>
  <c r="X10"/>
  <c r="X15"/>
  <c r="X27"/>
  <c r="X9"/>
  <c r="X11"/>
  <c r="X29"/>
  <c r="X36"/>
  <c r="X35"/>
  <c r="X18"/>
  <c r="X30"/>
  <c r="X17"/>
  <c r="Q57" i="80"/>
  <c r="E52" s="1"/>
  <c r="U38" i="87"/>
  <c r="V38"/>
  <c r="M61" i="80"/>
  <c r="L61"/>
  <c r="E44" s="1"/>
  <c r="M61" i="79"/>
  <c r="L61"/>
  <c r="E44" s="1"/>
  <c r="G9"/>
  <c r="N9" s="1"/>
  <c r="E38"/>
  <c r="C38" s="1"/>
  <c r="G38" s="1"/>
  <c r="N38" s="1"/>
  <c r="E39"/>
  <c r="C39" s="1"/>
  <c r="E37"/>
  <c r="C37" s="1"/>
  <c r="G37" s="1"/>
  <c r="N37" s="1"/>
  <c r="O57" i="83"/>
  <c r="E72" s="1"/>
  <c r="X34" i="62"/>
  <c r="Y30" i="81"/>
  <c r="Q64" i="84"/>
  <c r="E48" s="1"/>
  <c r="Q57"/>
  <c r="E52" s="1"/>
  <c r="Q69" i="80"/>
  <c r="E54" s="1"/>
  <c r="Q69" i="79"/>
  <c r="E54" s="1"/>
  <c r="L57"/>
  <c r="E50" s="1"/>
  <c r="V16" i="90"/>
  <c r="V28"/>
  <c r="V34"/>
  <c r="V24"/>
  <c r="W24" s="1"/>
  <c r="V10"/>
  <c r="V35"/>
  <c r="V19"/>
  <c r="V32"/>
  <c r="V36"/>
  <c r="V25"/>
  <c r="V14"/>
  <c r="V33"/>
  <c r="V18"/>
  <c r="V17"/>
  <c r="V22"/>
  <c r="V31"/>
  <c r="V12"/>
  <c r="V21"/>
  <c r="V15"/>
  <c r="V38"/>
  <c r="W38" s="1"/>
  <c r="V30"/>
  <c r="M27"/>
  <c r="M26"/>
  <c r="V13"/>
  <c r="W13" s="1"/>
  <c r="V23"/>
  <c r="W23" s="1"/>
  <c r="U27" i="83"/>
  <c r="U28"/>
  <c r="U23"/>
  <c r="U30"/>
  <c r="E39"/>
  <c r="C39" s="1"/>
  <c r="G39" s="1"/>
  <c r="N39" s="1"/>
  <c r="E38"/>
  <c r="C38" s="1"/>
  <c r="G38" s="1"/>
  <c r="N38" s="1"/>
  <c r="E37"/>
  <c r="C37" s="1"/>
  <c r="G37" s="1"/>
  <c r="N37" s="1"/>
  <c r="U24"/>
  <c r="U31" i="85"/>
  <c r="U18"/>
  <c r="U21"/>
  <c r="U36"/>
  <c r="U27"/>
  <c r="U30"/>
  <c r="E39"/>
  <c r="C39" s="1"/>
  <c r="G39" s="1"/>
  <c r="N39" s="1"/>
  <c r="E38"/>
  <c r="C38" s="1"/>
  <c r="G38" s="1"/>
  <c r="N38" s="1"/>
  <c r="E37"/>
  <c r="C37" s="1"/>
  <c r="G37" s="1"/>
  <c r="N37" s="1"/>
  <c r="U24"/>
  <c r="U31" i="82"/>
  <c r="U18"/>
  <c r="U21"/>
  <c r="U36"/>
  <c r="U27"/>
  <c r="U30"/>
  <c r="E39"/>
  <c r="C39" s="1"/>
  <c r="E38"/>
  <c r="C38" s="1"/>
  <c r="G38" s="1"/>
  <c r="N38" s="1"/>
  <c r="E37"/>
  <c r="C37" s="1"/>
  <c r="G37" s="1"/>
  <c r="N37" s="1"/>
  <c r="U24"/>
  <c r="U19" i="78"/>
  <c r="M61"/>
  <c r="L61"/>
  <c r="E44" s="1"/>
  <c r="U17"/>
  <c r="U32"/>
  <c r="U31"/>
  <c r="U13"/>
  <c r="U28"/>
  <c r="U38" i="89"/>
  <c r="U37" i="84"/>
  <c r="R57" i="83"/>
  <c r="R57" i="85"/>
  <c r="L67"/>
  <c r="E76" s="1"/>
  <c r="S61" s="1"/>
  <c r="E77" s="1"/>
  <c r="L67" i="82"/>
  <c r="E76" s="1"/>
  <c r="S61" s="1"/>
  <c r="E77" s="1"/>
  <c r="R57"/>
  <c r="O57" i="78"/>
  <c r="E72" s="1"/>
  <c r="U34" i="83"/>
  <c r="U20"/>
  <c r="U15"/>
  <c r="U22"/>
  <c r="U33"/>
  <c r="U16"/>
  <c r="U37" i="80"/>
  <c r="U23" i="85"/>
  <c r="U10"/>
  <c r="U13"/>
  <c r="U28"/>
  <c r="U19"/>
  <c r="U22"/>
  <c r="U33"/>
  <c r="U16"/>
  <c r="U23" i="82"/>
  <c r="U10"/>
  <c r="U13"/>
  <c r="U28"/>
  <c r="U19"/>
  <c r="U22"/>
  <c r="U33"/>
  <c r="U16"/>
  <c r="U11" i="78"/>
  <c r="U30"/>
  <c r="E37"/>
  <c r="C37" s="1"/>
  <c r="G37" s="1"/>
  <c r="N37" s="1"/>
  <c r="E39"/>
  <c r="C39" s="1"/>
  <c r="G39" s="1"/>
  <c r="N39" s="1"/>
  <c r="E38"/>
  <c r="C38" s="1"/>
  <c r="G38" s="1"/>
  <c r="N38" s="1"/>
  <c r="U24"/>
  <c r="U23"/>
  <c r="U34"/>
  <c r="U20"/>
  <c r="L67" i="83"/>
  <c r="E76" s="1"/>
  <c r="S61" s="1"/>
  <c r="E77" s="1"/>
  <c r="Q57"/>
  <c r="E52" s="1"/>
  <c r="O57" i="82"/>
  <c r="E72" s="1"/>
  <c r="Q57" i="78"/>
  <c r="E52" s="1"/>
  <c r="R57"/>
  <c r="L67"/>
  <c r="E76" s="1"/>
  <c r="S61" s="1"/>
  <c r="E77" s="1"/>
  <c r="U11" i="83"/>
  <c r="U26"/>
  <c r="U29"/>
  <c r="U12"/>
  <c r="U14"/>
  <c r="U25"/>
  <c r="U38" i="80"/>
  <c r="U15" i="85"/>
  <c r="U34"/>
  <c r="U20"/>
  <c r="U11"/>
  <c r="U14"/>
  <c r="U25"/>
  <c r="U15" i="82"/>
  <c r="U34"/>
  <c r="U20"/>
  <c r="U11"/>
  <c r="U14"/>
  <c r="U25"/>
  <c r="U35" i="78"/>
  <c r="U22"/>
  <c r="U33"/>
  <c r="U16"/>
  <c r="U15"/>
  <c r="U26"/>
  <c r="U29"/>
  <c r="U10"/>
  <c r="V9" i="89"/>
  <c r="W9" s="1"/>
  <c r="M21" i="88"/>
  <c r="Z21" s="1"/>
  <c r="N81" i="91" s="1"/>
  <c r="M33" i="88"/>
  <c r="Z33" s="1"/>
  <c r="N93" i="91" s="1"/>
  <c r="V39" i="88"/>
  <c r="U39"/>
  <c r="P57" i="83"/>
  <c r="E56" s="1"/>
  <c r="L57"/>
  <c r="E50" s="1"/>
  <c r="Q69"/>
  <c r="E54" s="1"/>
  <c r="Q64"/>
  <c r="E48" s="1"/>
  <c r="Q57" i="85"/>
  <c r="E52" s="1"/>
  <c r="Q69"/>
  <c r="E54" s="1"/>
  <c r="Q64"/>
  <c r="E48" s="1"/>
  <c r="P57"/>
  <c r="E56" s="1"/>
  <c r="L57"/>
  <c r="E50" s="1"/>
  <c r="P57" i="82"/>
  <c r="E56" s="1"/>
  <c r="L57"/>
  <c r="E50" s="1"/>
  <c r="Q57"/>
  <c r="E52" s="1"/>
  <c r="Q69"/>
  <c r="E54" s="1"/>
  <c r="Q64"/>
  <c r="E48" s="1"/>
  <c r="P57" i="78"/>
  <c r="E56" s="1"/>
  <c r="U10" i="83"/>
  <c r="U13"/>
  <c r="U19"/>
  <c r="U35"/>
  <c r="U18"/>
  <c r="U21"/>
  <c r="U36"/>
  <c r="U31"/>
  <c r="M61"/>
  <c r="L61"/>
  <c r="E44" s="1"/>
  <c r="U17"/>
  <c r="U32"/>
  <c r="V39" i="87"/>
  <c r="U39"/>
  <c r="U26" i="85"/>
  <c r="U29"/>
  <c r="U12"/>
  <c r="U35"/>
  <c r="L61"/>
  <c r="E44" s="1"/>
  <c r="M61"/>
  <c r="U17"/>
  <c r="U32"/>
  <c r="U26" i="82"/>
  <c r="U29"/>
  <c r="U12"/>
  <c r="U35"/>
  <c r="L61"/>
  <c r="E44" s="1"/>
  <c r="M61"/>
  <c r="U17"/>
  <c r="U32"/>
  <c r="U27" i="78"/>
  <c r="U14"/>
  <c r="U25"/>
  <c r="U12"/>
  <c r="U18"/>
  <c r="U21"/>
  <c r="U36"/>
  <c r="M9" i="88"/>
  <c r="M12"/>
  <c r="M20"/>
  <c r="Q69" i="78"/>
  <c r="E54" s="1"/>
  <c r="Q64"/>
  <c r="E48" s="1"/>
  <c r="L57"/>
  <c r="E50" s="1"/>
  <c r="AX23" i="90" l="1"/>
  <c r="AW23"/>
  <c r="AX38" i="88"/>
  <c r="AW38"/>
  <c r="AX27" i="90"/>
  <c r="AW27"/>
  <c r="AX13" i="88"/>
  <c r="AW13"/>
  <c r="AX11" i="90"/>
  <c r="AW11"/>
  <c r="AX26"/>
  <c r="AW26"/>
  <c r="AX33" i="88"/>
  <c r="AW33"/>
  <c r="AX21"/>
  <c r="AW21"/>
  <c r="AW9" i="89"/>
  <c r="AX9"/>
  <c r="AW9" i="88"/>
  <c r="AX9"/>
  <c r="O37"/>
  <c r="AX37"/>
  <c r="AW37"/>
  <c r="M20" i="90"/>
  <c r="AX20"/>
  <c r="AW20"/>
  <c r="AX13"/>
  <c r="AW13"/>
  <c r="AX38"/>
  <c r="AW38"/>
  <c r="M24"/>
  <c r="AX24"/>
  <c r="AW24"/>
  <c r="O20" i="88"/>
  <c r="AX20"/>
  <c r="AW20"/>
  <c r="O12"/>
  <c r="AX12"/>
  <c r="AW12"/>
  <c r="AX29" i="90"/>
  <c r="AW29"/>
  <c r="AX34" i="88"/>
  <c r="AW34"/>
  <c r="AA21"/>
  <c r="AA33"/>
  <c r="U10" i="89"/>
  <c r="U19" i="62"/>
  <c r="U14" i="89"/>
  <c r="U16" i="62"/>
  <c r="U13"/>
  <c r="U16" i="89"/>
  <c r="U29" i="62"/>
  <c r="U26"/>
  <c r="U28" i="81"/>
  <c r="U17" i="84"/>
  <c r="W38" i="87"/>
  <c r="U36" i="89"/>
  <c r="U32" i="86"/>
  <c r="U20" i="84"/>
  <c r="U18"/>
  <c r="U11"/>
  <c r="U29"/>
  <c r="U22"/>
  <c r="U23"/>
  <c r="U25"/>
  <c r="U13" i="81"/>
  <c r="U32" i="80"/>
  <c r="U22"/>
  <c r="U26"/>
  <c r="U16"/>
  <c r="U15"/>
  <c r="U35"/>
  <c r="U30"/>
  <c r="U10"/>
  <c r="M37" i="88"/>
  <c r="U18" i="81"/>
  <c r="U27"/>
  <c r="Z20" i="88"/>
  <c r="N80" i="91" s="1"/>
  <c r="U27" i="89"/>
  <c r="U23"/>
  <c r="U19"/>
  <c r="U25"/>
  <c r="W39" i="88"/>
  <c r="U17" i="86"/>
  <c r="U11"/>
  <c r="U31"/>
  <c r="U22"/>
  <c r="U28"/>
  <c r="U18"/>
  <c r="U13"/>
  <c r="U12"/>
  <c r="U10" i="84"/>
  <c r="U14"/>
  <c r="U37" i="81"/>
  <c r="U26"/>
  <c r="U15"/>
  <c r="U35"/>
  <c r="U19"/>
  <c r="U23"/>
  <c r="U21"/>
  <c r="U14" i="80"/>
  <c r="U36"/>
  <c r="U21" i="62"/>
  <c r="Z12" i="88"/>
  <c r="N72" i="91" s="1"/>
  <c r="O13" i="88"/>
  <c r="M13"/>
  <c r="Z13" s="1"/>
  <c r="N73" i="91" s="1"/>
  <c r="M34" i="88"/>
  <c r="Z34" s="1"/>
  <c r="N94" i="91" s="1"/>
  <c r="O34" i="88"/>
  <c r="O29" i="90"/>
  <c r="M29"/>
  <c r="O11"/>
  <c r="M11"/>
  <c r="Z11" s="1"/>
  <c r="AA11" s="1"/>
  <c r="Z39" i="82"/>
  <c r="G39"/>
  <c r="N39" s="1"/>
  <c r="G38" i="84"/>
  <c r="N38" s="1"/>
  <c r="G39" i="81"/>
  <c r="N39" s="1"/>
  <c r="G38" i="62"/>
  <c r="N38" s="1"/>
  <c r="W39" i="87"/>
  <c r="W39" i="90"/>
  <c r="U33" i="62"/>
  <c r="U28" i="89"/>
  <c r="U24"/>
  <c r="U20"/>
  <c r="U32" i="62"/>
  <c r="U9"/>
  <c r="U29" i="81"/>
  <c r="U14"/>
  <c r="U34"/>
  <c r="U33" i="86"/>
  <c r="U27"/>
  <c r="U20"/>
  <c r="U18" i="80"/>
  <c r="U13"/>
  <c r="U12"/>
  <c r="U30" i="84"/>
  <c r="U13"/>
  <c r="U26"/>
  <c r="U33"/>
  <c r="U10" i="62"/>
  <c r="U12" i="89"/>
  <c r="U13"/>
  <c r="U18"/>
  <c r="U30" i="62"/>
  <c r="U17"/>
  <c r="U36"/>
  <c r="U22"/>
  <c r="U24" i="81"/>
  <c r="U11"/>
  <c r="U16"/>
  <c r="U10" i="86"/>
  <c r="U30"/>
  <c r="U25"/>
  <c r="U19"/>
  <c r="U20" i="80"/>
  <c r="U24"/>
  <c r="U28"/>
  <c r="U36" i="84"/>
  <c r="U34"/>
  <c r="U27"/>
  <c r="U20" i="62"/>
  <c r="U26" i="89"/>
  <c r="U22"/>
  <c r="U32"/>
  <c r="U12" i="62"/>
  <c r="U18"/>
  <c r="U28"/>
  <c r="U22" i="81"/>
  <c r="U10"/>
  <c r="U12"/>
  <c r="U32"/>
  <c r="U26" i="86"/>
  <c r="U21"/>
  <c r="U15"/>
  <c r="U35"/>
  <c r="U25" i="80"/>
  <c r="U19"/>
  <c r="U23"/>
  <c r="U27"/>
  <c r="U12" i="84"/>
  <c r="U15"/>
  <c r="U32"/>
  <c r="U35"/>
  <c r="G37" i="89"/>
  <c r="N37" s="1"/>
  <c r="G39" i="80"/>
  <c r="N39" s="1"/>
  <c r="G37" i="62"/>
  <c r="N37" s="1"/>
  <c r="W37" i="87"/>
  <c r="U11" i="89"/>
  <c r="U33"/>
  <c r="U29"/>
  <c r="U34"/>
  <c r="U25" i="62"/>
  <c r="U20" i="81"/>
  <c r="U17"/>
  <c r="U31"/>
  <c r="U24" i="86"/>
  <c r="U14"/>
  <c r="U34"/>
  <c r="U29"/>
  <c r="U31" i="80"/>
  <c r="U17"/>
  <c r="U21"/>
  <c r="U28" i="84"/>
  <c r="U31"/>
  <c r="U16"/>
  <c r="U19"/>
  <c r="U35" i="62"/>
  <c r="U21" i="89"/>
  <c r="U17"/>
  <c r="U31"/>
  <c r="U11" i="62"/>
  <c r="U14"/>
  <c r="U34"/>
  <c r="U27"/>
  <c r="U36" i="81"/>
  <c r="U33"/>
  <c r="U30"/>
  <c r="U25"/>
  <c r="U23" i="86"/>
  <c r="U16"/>
  <c r="U36"/>
  <c r="U34" i="80"/>
  <c r="U29"/>
  <c r="U33"/>
  <c r="U11"/>
  <c r="U21" i="84"/>
  <c r="U24"/>
  <c r="U24" i="62"/>
  <c r="U30" i="89"/>
  <c r="U35"/>
  <c r="U15"/>
  <c r="U31" i="62"/>
  <c r="U23"/>
  <c r="U15"/>
  <c r="G38" i="81"/>
  <c r="N38" s="1"/>
  <c r="Z39" i="62"/>
  <c r="G39"/>
  <c r="W15" i="90"/>
  <c r="W22"/>
  <c r="W14"/>
  <c r="W19"/>
  <c r="W34"/>
  <c r="W31"/>
  <c r="W33"/>
  <c r="W32"/>
  <c r="W9"/>
  <c r="W30"/>
  <c r="W12"/>
  <c r="W18"/>
  <c r="W36"/>
  <c r="W10"/>
  <c r="W16"/>
  <c r="W37"/>
  <c r="W21"/>
  <c r="W17"/>
  <c r="W25"/>
  <c r="W35"/>
  <c r="M35" s="1"/>
  <c r="W28"/>
  <c r="W18" i="88"/>
  <c r="W19"/>
  <c r="W17"/>
  <c r="W16"/>
  <c r="W10"/>
  <c r="W25"/>
  <c r="W15"/>
  <c r="W30"/>
  <c r="W28"/>
  <c r="W36"/>
  <c r="W24"/>
  <c r="W35"/>
  <c r="W32"/>
  <c r="W29"/>
  <c r="W22"/>
  <c r="W14"/>
  <c r="W27"/>
  <c r="W11"/>
  <c r="W26"/>
  <c r="W31"/>
  <c r="W23"/>
  <c r="W19" i="87"/>
  <c r="W28"/>
  <c r="W36"/>
  <c r="W27"/>
  <c r="W16"/>
  <c r="W23"/>
  <c r="W15"/>
  <c r="O11" i="88"/>
  <c r="M36" i="90"/>
  <c r="V15" i="89"/>
  <c r="V32"/>
  <c r="V26"/>
  <c r="W26" s="1"/>
  <c r="V30"/>
  <c r="W30" s="1"/>
  <c r="M35" i="88"/>
  <c r="V18" i="87"/>
  <c r="V12"/>
  <c r="V13"/>
  <c r="V11"/>
  <c r="V24"/>
  <c r="W24" s="1"/>
  <c r="V33"/>
  <c r="V35"/>
  <c r="V22" i="89"/>
  <c r="V14" i="87"/>
  <c r="W14" s="1"/>
  <c r="V34"/>
  <c r="V31"/>
  <c r="W31" s="1"/>
  <c r="V20"/>
  <c r="V22"/>
  <c r="V10"/>
  <c r="V26"/>
  <c r="V19" i="89"/>
  <c r="W19" s="1"/>
  <c r="V12"/>
  <c r="V30" i="87"/>
  <c r="V21"/>
  <c r="V32"/>
  <c r="W32" s="1"/>
  <c r="V17"/>
  <c r="W17" s="1"/>
  <c r="V9"/>
  <c r="V29"/>
  <c r="V25"/>
  <c r="O14" i="88"/>
  <c r="M22" i="90"/>
  <c r="M15"/>
  <c r="O13"/>
  <c r="O30"/>
  <c r="Z24"/>
  <c r="AA24" s="1"/>
  <c r="O24"/>
  <c r="Z20"/>
  <c r="AA20" s="1"/>
  <c r="O20"/>
  <c r="Z27"/>
  <c r="AA27" s="1"/>
  <c r="O27"/>
  <c r="O23"/>
  <c r="Z32"/>
  <c r="AA32" s="1"/>
  <c r="O32"/>
  <c r="Z10"/>
  <c r="AA10" s="1"/>
  <c r="O10"/>
  <c r="O16"/>
  <c r="Z26"/>
  <c r="AA26" s="1"/>
  <c r="O26"/>
  <c r="Z18"/>
  <c r="AA18" s="1"/>
  <c r="O18"/>
  <c r="R61" i="62"/>
  <c r="E55" s="1"/>
  <c r="V13" s="1"/>
  <c r="W13" s="1"/>
  <c r="O38" i="90"/>
  <c r="Z31"/>
  <c r="AA31" s="1"/>
  <c r="O31"/>
  <c r="Z17"/>
  <c r="AA17" s="1"/>
  <c r="O19"/>
  <c r="O34"/>
  <c r="M21"/>
  <c r="O9" i="88"/>
  <c r="Z9"/>
  <c r="V20" i="89"/>
  <c r="W20" s="1"/>
  <c r="O38" i="88"/>
  <c r="M38"/>
  <c r="Z38" s="1"/>
  <c r="N98" i="91" s="1"/>
  <c r="V25" i="89"/>
  <c r="W25" s="1"/>
  <c r="V11"/>
  <c r="V34"/>
  <c r="W34" s="1"/>
  <c r="V21"/>
  <c r="V29"/>
  <c r="V24"/>
  <c r="V28"/>
  <c r="M30" i="88"/>
  <c r="Z30" s="1"/>
  <c r="N90" i="91" s="1"/>
  <c r="V18" i="89"/>
  <c r="W18" s="1"/>
  <c r="V36"/>
  <c r="V17"/>
  <c r="V14"/>
  <c r="V33"/>
  <c r="W33" s="1"/>
  <c r="V16"/>
  <c r="V27"/>
  <c r="W27" s="1"/>
  <c r="V38"/>
  <c r="V32" i="62"/>
  <c r="V37" i="89"/>
  <c r="V31"/>
  <c r="V10"/>
  <c r="V13"/>
  <c r="W13" s="1"/>
  <c r="V23"/>
  <c r="V35"/>
  <c r="V35" i="62"/>
  <c r="O26" i="89"/>
  <c r="O9"/>
  <c r="O19"/>
  <c r="O25"/>
  <c r="Z27" i="87"/>
  <c r="M87" i="91" s="1"/>
  <c r="O27" i="87"/>
  <c r="Z36"/>
  <c r="M96" i="91" s="1"/>
  <c r="O36" i="87"/>
  <c r="L64" i="84"/>
  <c r="E53" s="1"/>
  <c r="R61"/>
  <c r="E55" s="1"/>
  <c r="L64" i="81"/>
  <c r="E53" s="1"/>
  <c r="R61"/>
  <c r="E55" s="1"/>
  <c r="Z39" i="89"/>
  <c r="AA39" s="1"/>
  <c r="U39" i="86"/>
  <c r="U37"/>
  <c r="U9"/>
  <c r="L64"/>
  <c r="E53" s="1"/>
  <c r="R61"/>
  <c r="E55" s="1"/>
  <c r="U38"/>
  <c r="U9" i="79"/>
  <c r="Z39" i="84"/>
  <c r="R61" i="80"/>
  <c r="E55" s="1"/>
  <c r="L64"/>
  <c r="E53" s="1"/>
  <c r="U38" i="79"/>
  <c r="R61"/>
  <c r="E55" s="1"/>
  <c r="L64"/>
  <c r="E53" s="1"/>
  <c r="Z39"/>
  <c r="G39"/>
  <c r="N39" s="1"/>
  <c r="U37"/>
  <c r="Z15" i="90"/>
  <c r="AA15" s="1"/>
  <c r="Z22"/>
  <c r="AA22" s="1"/>
  <c r="Z35"/>
  <c r="AA35" s="1"/>
  <c r="Z28"/>
  <c r="AA28" s="1"/>
  <c r="M38"/>
  <c r="Z38" s="1"/>
  <c r="AA38" s="1"/>
  <c r="Z21"/>
  <c r="AA21" s="1"/>
  <c r="Z29"/>
  <c r="AA29" s="1"/>
  <c r="Z37" i="88"/>
  <c r="N97" i="91" s="1"/>
  <c r="Z36" i="90"/>
  <c r="AA36" s="1"/>
  <c r="M13"/>
  <c r="Z13" s="1"/>
  <c r="AA13" s="1"/>
  <c r="M23"/>
  <c r="Z23" s="1"/>
  <c r="AA23" s="1"/>
  <c r="AA9" i="88"/>
  <c r="M26" i="89"/>
  <c r="M9"/>
  <c r="Z9" s="1"/>
  <c r="M19"/>
  <c r="Z19" s="1"/>
  <c r="AA19" s="1"/>
  <c r="U9" i="82"/>
  <c r="R61"/>
  <c r="E55" s="1"/>
  <c r="L64"/>
  <c r="E53" s="1"/>
  <c r="M25" i="89"/>
  <c r="U9" i="78"/>
  <c r="L64"/>
  <c r="E53" s="1"/>
  <c r="R61"/>
  <c r="E55" s="1"/>
  <c r="L64" i="85"/>
  <c r="E53" s="1"/>
  <c r="R61"/>
  <c r="E55" s="1"/>
  <c r="M27" i="89"/>
  <c r="L64" i="83"/>
  <c r="E53" s="1"/>
  <c r="R61"/>
  <c r="E55" s="1"/>
  <c r="M20" i="89"/>
  <c r="Z20" s="1"/>
  <c r="AA20" s="1"/>
  <c r="U9" i="85"/>
  <c r="U9" i="83"/>
  <c r="Z13" i="89" l="1"/>
  <c r="AA13" s="1"/>
  <c r="AX13"/>
  <c r="AW13"/>
  <c r="M33"/>
  <c r="AX33"/>
  <c r="AW33"/>
  <c r="M18"/>
  <c r="AX18"/>
  <c r="AW18"/>
  <c r="AX25"/>
  <c r="AW25"/>
  <c r="AX17" i="87"/>
  <c r="AW17"/>
  <c r="AX14"/>
  <c r="AW14"/>
  <c r="AX24"/>
  <c r="AW24"/>
  <c r="M27"/>
  <c r="AX27"/>
  <c r="AW27"/>
  <c r="M23" i="88"/>
  <c r="AX23"/>
  <c r="AW23"/>
  <c r="M27"/>
  <c r="AX27"/>
  <c r="AW27"/>
  <c r="M32"/>
  <c r="AX32"/>
  <c r="AW32"/>
  <c r="M28"/>
  <c r="AX28"/>
  <c r="AW28"/>
  <c r="M10"/>
  <c r="Z10" s="1"/>
  <c r="N70" i="91" s="1"/>
  <c r="AX10" i="88"/>
  <c r="AW10"/>
  <c r="M18"/>
  <c r="AX18"/>
  <c r="AW18"/>
  <c r="M17" i="90"/>
  <c r="AX17"/>
  <c r="AW17"/>
  <c r="M10"/>
  <c r="AX10"/>
  <c r="AW10"/>
  <c r="M30"/>
  <c r="AX30"/>
  <c r="AW30"/>
  <c r="M31"/>
  <c r="AX31"/>
  <c r="AW31"/>
  <c r="O22"/>
  <c r="AX22"/>
  <c r="AW22"/>
  <c r="AX37" i="87"/>
  <c r="AW37"/>
  <c r="O39"/>
  <c r="AX39"/>
  <c r="AW39"/>
  <c r="O20" i="89"/>
  <c r="AX20"/>
  <c r="AW20"/>
  <c r="AX13" i="62"/>
  <c r="AW13"/>
  <c r="Z26" i="89"/>
  <c r="AA26" s="1"/>
  <c r="AX26"/>
  <c r="AW26"/>
  <c r="O16" i="87"/>
  <c r="AX16"/>
  <c r="AW16"/>
  <c r="M19"/>
  <c r="AX19"/>
  <c r="AW19"/>
  <c r="M11" i="88"/>
  <c r="AX11"/>
  <c r="AW11"/>
  <c r="O29"/>
  <c r="AX29"/>
  <c r="AW29"/>
  <c r="O36"/>
  <c r="AX36"/>
  <c r="AW36"/>
  <c r="Z25"/>
  <c r="N85" i="91" s="1"/>
  <c r="AX25" i="88"/>
  <c r="AW25"/>
  <c r="M19"/>
  <c r="AX19"/>
  <c r="AW19"/>
  <c r="M25" i="90"/>
  <c r="AX25"/>
  <c r="AW25"/>
  <c r="M16"/>
  <c r="Z16" s="1"/>
  <c r="AA16" s="1"/>
  <c r="AX16"/>
  <c r="AW16"/>
  <c r="O12"/>
  <c r="AX12"/>
  <c r="AW12"/>
  <c r="M33"/>
  <c r="AX33"/>
  <c r="AW33"/>
  <c r="O14"/>
  <c r="AX14"/>
  <c r="AW14"/>
  <c r="AX39"/>
  <c r="AW39"/>
  <c r="AX39" i="88"/>
  <c r="AW39"/>
  <c r="Z27" i="89"/>
  <c r="AA27" s="1"/>
  <c r="AX27"/>
  <c r="AW27"/>
  <c r="O34"/>
  <c r="AX34"/>
  <c r="AW34"/>
  <c r="AX31" i="87"/>
  <c r="AW31"/>
  <c r="O30" i="89"/>
  <c r="AX30"/>
  <c r="AW30"/>
  <c r="O23" i="87"/>
  <c r="AX23"/>
  <c r="AW23"/>
  <c r="M28"/>
  <c r="AX28"/>
  <c r="AW28"/>
  <c r="O26" i="88"/>
  <c r="AX26"/>
  <c r="AW26"/>
  <c r="O22"/>
  <c r="AX22"/>
  <c r="AW22"/>
  <c r="O24"/>
  <c r="AX24"/>
  <c r="AW24"/>
  <c r="O15"/>
  <c r="AX15"/>
  <c r="AW15"/>
  <c r="M17"/>
  <c r="Z17" s="1"/>
  <c r="N77" i="91" s="1"/>
  <c r="AX17" i="88"/>
  <c r="AW17"/>
  <c r="O35" i="90"/>
  <c r="AX35"/>
  <c r="AW35"/>
  <c r="M37"/>
  <c r="Z37" s="1"/>
  <c r="AA37" s="1"/>
  <c r="AX37"/>
  <c r="AW37"/>
  <c r="M18"/>
  <c r="AX18"/>
  <c r="AW18"/>
  <c r="M32"/>
  <c r="AX32"/>
  <c r="AW32"/>
  <c r="M19"/>
  <c r="Z19" s="1"/>
  <c r="AA19" s="1"/>
  <c r="AX19"/>
  <c r="AW19"/>
  <c r="Z38" i="87"/>
  <c r="AX38"/>
  <c r="AW38"/>
  <c r="AX32"/>
  <c r="AW32"/>
  <c r="AX19" i="89"/>
  <c r="AW19"/>
  <c r="O15" i="87"/>
  <c r="AX15"/>
  <c r="AW15"/>
  <c r="M36"/>
  <c r="AX36"/>
  <c r="AW36"/>
  <c r="M31" i="88"/>
  <c r="AX31"/>
  <c r="AW31"/>
  <c r="M14"/>
  <c r="AX14"/>
  <c r="AW14"/>
  <c r="O35"/>
  <c r="AX35"/>
  <c r="AW35"/>
  <c r="O30"/>
  <c r="AX30"/>
  <c r="AW30"/>
  <c r="M16"/>
  <c r="Z16" s="1"/>
  <c r="N76" i="91" s="1"/>
  <c r="AX16" i="88"/>
  <c r="AW16"/>
  <c r="M28" i="90"/>
  <c r="AX28"/>
  <c r="AW28"/>
  <c r="O21"/>
  <c r="AX21"/>
  <c r="AW21"/>
  <c r="O36"/>
  <c r="AX36"/>
  <c r="AW36"/>
  <c r="M9"/>
  <c r="AX9"/>
  <c r="AW9"/>
  <c r="M34"/>
  <c r="Z34" s="1"/>
  <c r="AA34" s="1"/>
  <c r="AX34"/>
  <c r="AW34"/>
  <c r="O15"/>
  <c r="AX15"/>
  <c r="AW15"/>
  <c r="N69" i="91"/>
  <c r="AA39" i="79"/>
  <c r="AA39" i="84"/>
  <c r="AA36" i="87"/>
  <c r="AA27"/>
  <c r="AA17" i="88"/>
  <c r="AA13"/>
  <c r="AA12"/>
  <c r="AA20"/>
  <c r="AA38" i="87"/>
  <c r="AA10" i="88"/>
  <c r="AA37"/>
  <c r="AA30"/>
  <c r="AA38"/>
  <c r="AA25"/>
  <c r="AA39" i="62"/>
  <c r="AA39" i="82"/>
  <c r="AA34" i="88"/>
  <c r="V28" i="62"/>
  <c r="W28" s="1"/>
  <c r="V38"/>
  <c r="V10"/>
  <c r="V21"/>
  <c r="V25"/>
  <c r="V22"/>
  <c r="O18" i="89"/>
  <c r="Z28" i="87"/>
  <c r="M88" i="91" s="1"/>
  <c r="V34" i="62"/>
  <c r="W34" s="1"/>
  <c r="V31"/>
  <c r="V16"/>
  <c r="W16" s="1"/>
  <c r="W17" i="89"/>
  <c r="V26" i="62"/>
  <c r="W26" s="1"/>
  <c r="W32" i="89"/>
  <c r="Z32" s="1"/>
  <c r="AA32" s="1"/>
  <c r="M30"/>
  <c r="Z30" s="1"/>
  <c r="AA30" s="1"/>
  <c r="V24" i="62"/>
  <c r="V11"/>
  <c r="W11" s="1"/>
  <c r="V18"/>
  <c r="V15"/>
  <c r="W15" s="1"/>
  <c r="Z25" i="89"/>
  <c r="AA25" s="1"/>
  <c r="V17" i="62"/>
  <c r="W17" s="1"/>
  <c r="U37" i="89"/>
  <c r="V30" i="62"/>
  <c r="V29"/>
  <c r="O33" i="89"/>
  <c r="M13"/>
  <c r="O32" i="88"/>
  <c r="O28" i="87"/>
  <c r="M15" i="88"/>
  <c r="O13" i="89"/>
  <c r="Z27" i="88"/>
  <c r="N87" i="91" s="1"/>
  <c r="U38" i="81"/>
  <c r="U39" i="80"/>
  <c r="W10" i="62"/>
  <c r="O27" i="89"/>
  <c r="M15" i="87"/>
  <c r="Z15" s="1"/>
  <c r="M75" i="91" s="1"/>
  <c r="Z33" i="89"/>
  <c r="AA33" s="1"/>
  <c r="Z18"/>
  <c r="AA18" s="1"/>
  <c r="O25" i="90"/>
  <c r="O33"/>
  <c r="M36" i="88"/>
  <c r="Z36" s="1"/>
  <c r="N96" i="91" s="1"/>
  <c r="Z19" i="87"/>
  <c r="M79" i="91" s="1"/>
  <c r="Z34" i="89"/>
  <c r="AA34" s="1"/>
  <c r="M25" i="88"/>
  <c r="O19"/>
  <c r="M34" i="89"/>
  <c r="Z14" i="90"/>
  <c r="AA14" s="1"/>
  <c r="Z25"/>
  <c r="AA25" s="1"/>
  <c r="Z33"/>
  <c r="AA33" s="1"/>
  <c r="U37" i="62"/>
  <c r="N39"/>
  <c r="V39"/>
  <c r="U39"/>
  <c r="U38"/>
  <c r="W38" s="1"/>
  <c r="U38" i="84"/>
  <c r="U39" i="81"/>
  <c r="W40" i="90"/>
  <c r="O17"/>
  <c r="Z30"/>
  <c r="AA30" s="1"/>
  <c r="M14"/>
  <c r="O28"/>
  <c r="M12"/>
  <c r="Z12" s="1"/>
  <c r="AA12" s="1"/>
  <c r="O9"/>
  <c r="Z9"/>
  <c r="AA9" s="1"/>
  <c r="O37"/>
  <c r="W23" i="89"/>
  <c r="W37"/>
  <c r="W29"/>
  <c r="W35"/>
  <c r="W31"/>
  <c r="W38"/>
  <c r="W14"/>
  <c r="W24"/>
  <c r="W11"/>
  <c r="W15"/>
  <c r="W10"/>
  <c r="W28"/>
  <c r="W12"/>
  <c r="W16"/>
  <c r="W36"/>
  <c r="W21"/>
  <c r="W22"/>
  <c r="Z31" i="88"/>
  <c r="N91" i="91" s="1"/>
  <c r="W40" i="88"/>
  <c r="Z15"/>
  <c r="N75" i="91" s="1"/>
  <c r="M22" i="88"/>
  <c r="Z22" s="1"/>
  <c r="N82" i="91" s="1"/>
  <c r="M29" i="88"/>
  <c r="Z29" s="1"/>
  <c r="N89" i="91" s="1"/>
  <c r="M24" i="88"/>
  <c r="Z24" s="1"/>
  <c r="N84" i="91" s="1"/>
  <c r="O23" i="88"/>
  <c r="O27"/>
  <c r="Z32"/>
  <c r="N92" i="91" s="1"/>
  <c r="O28" i="88"/>
  <c r="O10"/>
  <c r="O17"/>
  <c r="O18"/>
  <c r="M26"/>
  <c r="Z26" s="1"/>
  <c r="N86" i="91" s="1"/>
  <c r="Z23" i="88"/>
  <c r="N83" i="91" s="1"/>
  <c r="Z28" i="88"/>
  <c r="N88" i="91" s="1"/>
  <c r="Z18" i="88"/>
  <c r="N78" i="91" s="1"/>
  <c r="O31" i="88"/>
  <c r="Z11"/>
  <c r="N71" i="91" s="1"/>
  <c r="Z14" i="88"/>
  <c r="N74" i="91" s="1"/>
  <c r="Z35" i="88"/>
  <c r="N95" i="91" s="1"/>
  <c r="O25" i="88"/>
  <c r="O16"/>
  <c r="Z19"/>
  <c r="N79" i="91" s="1"/>
  <c r="W30" i="87"/>
  <c r="W10"/>
  <c r="W34"/>
  <c r="W11"/>
  <c r="M16"/>
  <c r="Z16" s="1"/>
  <c r="M76" i="91" s="1"/>
  <c r="O19" i="87"/>
  <c r="W9"/>
  <c r="W26"/>
  <c r="W18"/>
  <c r="W29"/>
  <c r="O29" s="1"/>
  <c r="W21"/>
  <c r="W20"/>
  <c r="W33"/>
  <c r="W12"/>
  <c r="O12" s="1"/>
  <c r="M23"/>
  <c r="Z23" s="1"/>
  <c r="M83" i="91" s="1"/>
  <c r="W25" i="87"/>
  <c r="W22"/>
  <c r="W35"/>
  <c r="W13"/>
  <c r="W25" i="62"/>
  <c r="W22"/>
  <c r="W24"/>
  <c r="W29"/>
  <c r="W31"/>
  <c r="O31" s="1"/>
  <c r="W32"/>
  <c r="W18"/>
  <c r="W21"/>
  <c r="W35"/>
  <c r="W30"/>
  <c r="V38" i="84"/>
  <c r="W38" s="1"/>
  <c r="O31" i="87"/>
  <c r="M31"/>
  <c r="Z31" s="1"/>
  <c r="M91" i="91" s="1"/>
  <c r="O24" i="87"/>
  <c r="M24"/>
  <c r="Z24" s="1"/>
  <c r="M84" i="91" s="1"/>
  <c r="M12" i="89"/>
  <c r="O32" i="87"/>
  <c r="M32"/>
  <c r="Z32"/>
  <c r="M92" i="91" s="1"/>
  <c r="O14" i="87"/>
  <c r="Z14"/>
  <c r="M74" i="91" s="1"/>
  <c r="M14" i="87"/>
  <c r="O17"/>
  <c r="M17"/>
  <c r="Z17" s="1"/>
  <c r="M77" i="91" s="1"/>
  <c r="M35" i="89"/>
  <c r="Z35" s="1"/>
  <c r="AA35" s="1"/>
  <c r="M39" i="90"/>
  <c r="Z39" s="1"/>
  <c r="O39"/>
  <c r="O10" i="89"/>
  <c r="O13" i="62"/>
  <c r="Z13"/>
  <c r="C73" i="91" s="1"/>
  <c r="M13" i="62"/>
  <c r="V36"/>
  <c r="W36" s="1"/>
  <c r="V9"/>
  <c r="W9" s="1"/>
  <c r="V14"/>
  <c r="W14" s="1"/>
  <c r="U40" i="90"/>
  <c r="V37" i="62"/>
  <c r="W37" s="1"/>
  <c r="V20"/>
  <c r="W20" s="1"/>
  <c r="V19"/>
  <c r="W19" s="1"/>
  <c r="V12"/>
  <c r="W12" s="1"/>
  <c r="V33"/>
  <c r="W33" s="1"/>
  <c r="V27"/>
  <c r="W27" s="1"/>
  <c r="V23"/>
  <c r="W23" s="1"/>
  <c r="V26" i="82"/>
  <c r="O17" i="62"/>
  <c r="O24" i="89"/>
  <c r="M10" i="62"/>
  <c r="Z10" s="1"/>
  <c r="C70" i="91" s="1"/>
  <c r="M31" i="89"/>
  <c r="Z31" s="1"/>
  <c r="AA31" s="1"/>
  <c r="M14"/>
  <c r="M11"/>
  <c r="Z38"/>
  <c r="AA38" s="1"/>
  <c r="O38"/>
  <c r="M37" i="87"/>
  <c r="Z37" s="1"/>
  <c r="M97" i="91" s="1"/>
  <c r="O37" i="87"/>
  <c r="M39" i="88"/>
  <c r="O39"/>
  <c r="M38" i="87"/>
  <c r="O38"/>
  <c r="V21" i="78"/>
  <c r="W21" s="1"/>
  <c r="V34" i="82"/>
  <c r="W34" s="1"/>
  <c r="V25" i="85"/>
  <c r="W25" s="1"/>
  <c r="V16" i="78"/>
  <c r="W16" s="1"/>
  <c r="V25" i="82"/>
  <c r="W25" s="1"/>
  <c r="V26" i="78"/>
  <c r="V10" i="82"/>
  <c r="W10" s="1"/>
  <c r="V25" i="80"/>
  <c r="V37" i="84"/>
  <c r="V33"/>
  <c r="V18"/>
  <c r="W18" s="1"/>
  <c r="V9"/>
  <c r="W9" s="1"/>
  <c r="V32"/>
  <c r="W32" s="1"/>
  <c r="V25"/>
  <c r="W25" s="1"/>
  <c r="V23"/>
  <c r="V26"/>
  <c r="V12"/>
  <c r="W12" s="1"/>
  <c r="V16"/>
  <c r="V20"/>
  <c r="V24"/>
  <c r="W24" s="1"/>
  <c r="V17"/>
  <c r="W17" s="1"/>
  <c r="V29"/>
  <c r="V10"/>
  <c r="W10" s="1"/>
  <c r="V22"/>
  <c r="V21"/>
  <c r="V36"/>
  <c r="V34"/>
  <c r="V30"/>
  <c r="V11"/>
  <c r="W11" s="1"/>
  <c r="V15"/>
  <c r="V27"/>
  <c r="V31"/>
  <c r="W31" s="1"/>
  <c r="V19"/>
  <c r="V35"/>
  <c r="V14"/>
  <c r="V13"/>
  <c r="V28"/>
  <c r="V21" i="85"/>
  <c r="W21" s="1"/>
  <c r="V13" i="79"/>
  <c r="W13" s="1"/>
  <c r="V11" i="85"/>
  <c r="W11" s="1"/>
  <c r="V32" i="82"/>
  <c r="V37" i="81"/>
  <c r="V39"/>
  <c r="W39" s="1"/>
  <c r="V13"/>
  <c r="V17"/>
  <c r="V35"/>
  <c r="V28"/>
  <c r="V26"/>
  <c r="W26" s="1"/>
  <c r="V32"/>
  <c r="W32" s="1"/>
  <c r="V12"/>
  <c r="W12" s="1"/>
  <c r="V27"/>
  <c r="V30"/>
  <c r="V9"/>
  <c r="W9" s="1"/>
  <c r="V36"/>
  <c r="V22"/>
  <c r="V16"/>
  <c r="V20"/>
  <c r="V33"/>
  <c r="W33" s="1"/>
  <c r="V29"/>
  <c r="V21"/>
  <c r="V34"/>
  <c r="V19"/>
  <c r="W19" s="1"/>
  <c r="V10"/>
  <c r="V18"/>
  <c r="W18" s="1"/>
  <c r="V38"/>
  <c r="V31"/>
  <c r="V11"/>
  <c r="W11" s="1"/>
  <c r="V14"/>
  <c r="V25"/>
  <c r="W25" s="1"/>
  <c r="V23"/>
  <c r="V24"/>
  <c r="V15"/>
  <c r="V29" i="85"/>
  <c r="W29" s="1"/>
  <c r="V24" i="82"/>
  <c r="V39" i="86"/>
  <c r="U39" i="89"/>
  <c r="V39"/>
  <c r="V23" i="78"/>
  <c r="W23" s="1"/>
  <c r="V13"/>
  <c r="V17" i="79"/>
  <c r="W17" s="1"/>
  <c r="V20" i="83"/>
  <c r="V14" i="82"/>
  <c r="W14" s="1"/>
  <c r="V27" i="78"/>
  <c r="V31" i="82"/>
  <c r="V18" i="79"/>
  <c r="W18" s="1"/>
  <c r="V30" i="85"/>
  <c r="V29" i="83"/>
  <c r="W29" s="1"/>
  <c r="V20" i="78"/>
  <c r="V22" i="79"/>
  <c r="W22" s="1"/>
  <c r="V36" i="80"/>
  <c r="W36" s="1"/>
  <c r="V37" i="79"/>
  <c r="W37" s="1"/>
  <c r="V37" i="86"/>
  <c r="V35"/>
  <c r="V25"/>
  <c r="V34"/>
  <c r="V27"/>
  <c r="W27" s="1"/>
  <c r="V36"/>
  <c r="Z39" i="88"/>
  <c r="N99" i="91" s="1"/>
  <c r="V11" i="83"/>
  <c r="W11" s="1"/>
  <c r="V18" i="78"/>
  <c r="W18" s="1"/>
  <c r="V25"/>
  <c r="W25" s="1"/>
  <c r="V32"/>
  <c r="W32" s="1"/>
  <c r="V16" i="82"/>
  <c r="V12" i="78"/>
  <c r="V15" i="82"/>
  <c r="V16" i="79"/>
  <c r="W16" s="1"/>
  <c r="V19"/>
  <c r="W19" s="1"/>
  <c r="V22" i="80"/>
  <c r="V38" i="86"/>
  <c r="V9"/>
  <c r="W9" s="1"/>
  <c r="V33"/>
  <c r="V16"/>
  <c r="V10"/>
  <c r="V11"/>
  <c r="W11" s="1"/>
  <c r="V13"/>
  <c r="V23"/>
  <c r="V32"/>
  <c r="V22"/>
  <c r="V28"/>
  <c r="V19"/>
  <c r="V24"/>
  <c r="V18"/>
  <c r="V30"/>
  <c r="V17"/>
  <c r="V14"/>
  <c r="V29"/>
  <c r="V15"/>
  <c r="V18" i="85"/>
  <c r="W18" s="1"/>
  <c r="V16"/>
  <c r="V29" i="79"/>
  <c r="W29" s="1"/>
  <c r="V38"/>
  <c r="W38" s="1"/>
  <c r="V29" i="80"/>
  <c r="V31" i="86"/>
  <c r="V20"/>
  <c r="W20" s="1"/>
  <c r="V21"/>
  <c r="V26"/>
  <c r="W26" s="1"/>
  <c r="V12"/>
  <c r="M13" i="79"/>
  <c r="U39"/>
  <c r="V39"/>
  <c r="V36" i="85"/>
  <c r="W36" s="1"/>
  <c r="V13"/>
  <c r="W13" s="1"/>
  <c r="V27" i="82"/>
  <c r="V33" i="79"/>
  <c r="V10"/>
  <c r="V24"/>
  <c r="V11"/>
  <c r="V14"/>
  <c r="V25"/>
  <c r="V15"/>
  <c r="V20" i="80"/>
  <c r="V16"/>
  <c r="V28"/>
  <c r="W28" s="1"/>
  <c r="V35"/>
  <c r="V9"/>
  <c r="W9" s="1"/>
  <c r="V18"/>
  <c r="V15"/>
  <c r="W15" s="1"/>
  <c r="V24"/>
  <c r="V10"/>
  <c r="V30"/>
  <c r="V26"/>
  <c r="V32"/>
  <c r="V23"/>
  <c r="W23" s="1"/>
  <c r="V21"/>
  <c r="W21" s="1"/>
  <c r="V37"/>
  <c r="V38"/>
  <c r="V39"/>
  <c r="V14"/>
  <c r="W14" s="1"/>
  <c r="V17"/>
  <c r="V11"/>
  <c r="V19"/>
  <c r="V9" i="79"/>
  <c r="W9" s="1"/>
  <c r="U39" i="84"/>
  <c r="V39"/>
  <c r="V30" i="83"/>
  <c r="W30" s="1"/>
  <c r="V11" i="82"/>
  <c r="W11" s="1"/>
  <c r="V12"/>
  <c r="W12" s="1"/>
  <c r="V21"/>
  <c r="V28" i="85"/>
  <c r="W28" s="1"/>
  <c r="V22" i="82"/>
  <c r="W22" s="1"/>
  <c r="V34" i="85"/>
  <c r="W34" s="1"/>
  <c r="V22" i="78"/>
  <c r="W22" s="1"/>
  <c r="V20" i="82"/>
  <c r="W20" s="1"/>
  <c r="V32" i="79"/>
  <c r="V23"/>
  <c r="V26"/>
  <c r="V35"/>
  <c r="V34"/>
  <c r="V30"/>
  <c r="V28"/>
  <c r="V31" i="80"/>
  <c r="V27"/>
  <c r="V13"/>
  <c r="V9" i="85"/>
  <c r="W9" s="1"/>
  <c r="V28" i="82"/>
  <c r="W28" s="1"/>
  <c r="V27" i="79"/>
  <c r="V31"/>
  <c r="V12"/>
  <c r="V36"/>
  <c r="V21"/>
  <c r="V20"/>
  <c r="V33" i="80"/>
  <c r="V34"/>
  <c r="V12"/>
  <c r="V16" i="83"/>
  <c r="W16" s="1"/>
  <c r="Z14" i="89"/>
  <c r="AA14" s="1"/>
  <c r="V38" i="85"/>
  <c r="U38"/>
  <c r="V35" i="82"/>
  <c r="W35" s="1"/>
  <c r="V29"/>
  <c r="V17"/>
  <c r="W17" s="1"/>
  <c r="V39" i="85"/>
  <c r="U39"/>
  <c r="V19" i="83"/>
  <c r="W19" s="1"/>
  <c r="V23"/>
  <c r="W23" s="1"/>
  <c r="V10" i="85"/>
  <c r="W10" s="1"/>
  <c r="V15"/>
  <c r="V29" i="78"/>
  <c r="W29" s="1"/>
  <c r="V24" i="85"/>
  <c r="W24" s="1"/>
  <c r="V19" i="78"/>
  <c r="V33" i="85"/>
  <c r="W33" s="1"/>
  <c r="V11" i="78"/>
  <c r="V33"/>
  <c r="V14"/>
  <c r="V31" i="85"/>
  <c r="M25"/>
  <c r="V13" i="83"/>
  <c r="V35"/>
  <c r="V21"/>
  <c r="V31"/>
  <c r="W31" s="1"/>
  <c r="V17"/>
  <c r="W17" s="1"/>
  <c r="M23" i="78"/>
  <c r="U37" i="83"/>
  <c r="V37"/>
  <c r="U39" i="78"/>
  <c r="V39"/>
  <c r="V33" i="83"/>
  <c r="W33" s="1"/>
  <c r="V10"/>
  <c r="W10" s="1"/>
  <c r="V25"/>
  <c r="W25" s="1"/>
  <c r="V15" i="78"/>
  <c r="W15" s="1"/>
  <c r="V9"/>
  <c r="W9" s="1"/>
  <c r="V27" i="85"/>
  <c r="W27" s="1"/>
  <c r="V30" i="82"/>
  <c r="V22" i="83"/>
  <c r="V19" i="85"/>
  <c r="W19" s="1"/>
  <c r="V33" i="82"/>
  <c r="W33" s="1"/>
  <c r="V12" i="83"/>
  <c r="W12" s="1"/>
  <c r="V32"/>
  <c r="W32" s="1"/>
  <c r="V28"/>
  <c r="M16" i="78"/>
  <c r="M39" i="87"/>
  <c r="M21" i="85"/>
  <c r="M11" i="82"/>
  <c r="U37" i="78"/>
  <c r="V37"/>
  <c r="M10" i="82"/>
  <c r="V38"/>
  <c r="U38"/>
  <c r="U38" i="78"/>
  <c r="V38"/>
  <c r="V14" i="83"/>
  <c r="V9"/>
  <c r="W9" s="1"/>
  <c r="V15"/>
  <c r="W15" s="1"/>
  <c r="V30" i="78"/>
  <c r="W30" s="1"/>
  <c r="V10"/>
  <c r="W10" s="1"/>
  <c r="V36" i="83"/>
  <c r="W36" s="1"/>
  <c r="V36" i="78"/>
  <c r="W36" s="1"/>
  <c r="V26" i="83"/>
  <c r="W26" s="1"/>
  <c r="V14" i="85"/>
  <c r="W14" s="1"/>
  <c r="V35" i="78"/>
  <c r="W35" s="1"/>
  <c r="V27" i="83"/>
  <c r="V36" i="82"/>
  <c r="V28" i="78"/>
  <c r="W28" s="1"/>
  <c r="V19" i="82"/>
  <c r="W19" s="1"/>
  <c r="V34" i="78"/>
  <c r="V31"/>
  <c r="W31" s="1"/>
  <c r="V13" i="82"/>
  <c r="W13" s="1"/>
  <c r="M34"/>
  <c r="M25" i="78"/>
  <c r="U37" i="82"/>
  <c r="V37"/>
  <c r="M34" i="85"/>
  <c r="U37"/>
  <c r="V37"/>
  <c r="V26"/>
  <c r="W26" s="1"/>
  <c r="V32"/>
  <c r="W32" s="1"/>
  <c r="V17"/>
  <c r="W17" s="1"/>
  <c r="V12"/>
  <c r="W12" s="1"/>
  <c r="M14" i="82"/>
  <c r="U38" i="83"/>
  <c r="V38"/>
  <c r="V39" i="82"/>
  <c r="U39"/>
  <c r="V39" i="83"/>
  <c r="U39"/>
  <c r="AA9" i="89"/>
  <c r="V34" i="83"/>
  <c r="V18"/>
  <c r="W18" s="1"/>
  <c r="V24"/>
  <c r="W24" s="1"/>
  <c r="V22" i="85"/>
  <c r="V20"/>
  <c r="W20" s="1"/>
  <c r="V18" i="82"/>
  <c r="W18" s="1"/>
  <c r="V17" i="78"/>
  <c r="W17" s="1"/>
  <c r="V23" i="85"/>
  <c r="V23" i="82"/>
  <c r="V24" i="78"/>
  <c r="W24" s="1"/>
  <c r="V9" i="82"/>
  <c r="W9" s="1"/>
  <c r="V35" i="85"/>
  <c r="W35" s="1"/>
  <c r="W37" i="83" l="1"/>
  <c r="AA16" i="88"/>
  <c r="AX44"/>
  <c r="AW45"/>
  <c r="U40"/>
  <c r="L62" i="91"/>
  <c r="J40"/>
  <c r="AX45" i="88"/>
  <c r="AY45" s="1"/>
  <c r="C40" i="91" s="1"/>
  <c r="AX45" i="90"/>
  <c r="AX44"/>
  <c r="AW44" i="88"/>
  <c r="AY44" s="1"/>
  <c r="AW45" i="90"/>
  <c r="AW44"/>
  <c r="AY44" s="1"/>
  <c r="AX9" i="82"/>
  <c r="AW9"/>
  <c r="AX17" i="85"/>
  <c r="AW17"/>
  <c r="AX35"/>
  <c r="AW35"/>
  <c r="AX20"/>
  <c r="AW20"/>
  <c r="AX26"/>
  <c r="AW26"/>
  <c r="AX13" i="82"/>
  <c r="AW13"/>
  <c r="AX28" i="78"/>
  <c r="AW28"/>
  <c r="AX14" i="85"/>
  <c r="AW14"/>
  <c r="AX10" i="78"/>
  <c r="AW10"/>
  <c r="AX19" i="85"/>
  <c r="AW19"/>
  <c r="AX9" i="78"/>
  <c r="AW9"/>
  <c r="AX33" i="83"/>
  <c r="AW33"/>
  <c r="AX33" i="85"/>
  <c r="AW33"/>
  <c r="AX35" i="82"/>
  <c r="AW35"/>
  <c r="AX34" i="85"/>
  <c r="AW34"/>
  <c r="M12" i="82"/>
  <c r="AX12"/>
  <c r="AW12"/>
  <c r="AX15" i="80"/>
  <c r="AW15"/>
  <c r="AX28"/>
  <c r="AW28"/>
  <c r="AX36" i="85"/>
  <c r="AW36"/>
  <c r="AX25" i="78"/>
  <c r="AW25"/>
  <c r="AX22" i="79"/>
  <c r="AW22"/>
  <c r="AX18"/>
  <c r="AW18"/>
  <c r="AX29" i="85"/>
  <c r="AW29"/>
  <c r="AX25" i="81"/>
  <c r="AW25"/>
  <c r="AW9"/>
  <c r="AX9"/>
  <c r="AX32"/>
  <c r="AW32"/>
  <c r="AX11" i="84"/>
  <c r="AW11"/>
  <c r="AX17"/>
  <c r="AW17"/>
  <c r="AX12"/>
  <c r="AW12"/>
  <c r="AX32"/>
  <c r="AW32"/>
  <c r="AX25" i="82"/>
  <c r="AW25"/>
  <c r="M21" i="78"/>
  <c r="AX21"/>
  <c r="AW21"/>
  <c r="AX23" i="62"/>
  <c r="AW23"/>
  <c r="AX19"/>
  <c r="AW19"/>
  <c r="AX14"/>
  <c r="AW14"/>
  <c r="M35"/>
  <c r="Z35" s="1"/>
  <c r="C95" i="91" s="1"/>
  <c r="AX35" i="62"/>
  <c r="AW35"/>
  <c r="AX31"/>
  <c r="AW31"/>
  <c r="M25"/>
  <c r="AX25"/>
  <c r="AW25"/>
  <c r="M25" i="87"/>
  <c r="AX25"/>
  <c r="AW25"/>
  <c r="O20"/>
  <c r="AX20"/>
  <c r="AW20"/>
  <c r="M26"/>
  <c r="AX26"/>
  <c r="AW26"/>
  <c r="M11"/>
  <c r="AX11"/>
  <c r="AW11"/>
  <c r="M22" i="89"/>
  <c r="Z22" s="1"/>
  <c r="AA22" s="1"/>
  <c r="AX22"/>
  <c r="AW22"/>
  <c r="AX12"/>
  <c r="AW12"/>
  <c r="O11"/>
  <c r="AX11"/>
  <c r="AW11"/>
  <c r="O31"/>
  <c r="AX31"/>
  <c r="AW31"/>
  <c r="O23"/>
  <c r="AX23"/>
  <c r="AW23"/>
  <c r="AX38" i="62"/>
  <c r="AW38"/>
  <c r="M15"/>
  <c r="Z15" s="1"/>
  <c r="C75" i="91" s="1"/>
  <c r="AX15" i="62"/>
  <c r="AW15"/>
  <c r="M16"/>
  <c r="AX16"/>
  <c r="AW16"/>
  <c r="AX18" i="83"/>
  <c r="AW18"/>
  <c r="AX32" i="85"/>
  <c r="AW32"/>
  <c r="AX19" i="82"/>
  <c r="AW19"/>
  <c r="AX35" i="78"/>
  <c r="AW35"/>
  <c r="AX36" i="83"/>
  <c r="AW36"/>
  <c r="AX9"/>
  <c r="AW9"/>
  <c r="AX33" i="82"/>
  <c r="AW33"/>
  <c r="AX27" i="85"/>
  <c r="AW27"/>
  <c r="AX10" i="83"/>
  <c r="AW10"/>
  <c r="AX37"/>
  <c r="AW37"/>
  <c r="AX31"/>
  <c r="AW31"/>
  <c r="AX29" i="78"/>
  <c r="AW29"/>
  <c r="AX19" i="83"/>
  <c r="AW19"/>
  <c r="AW9" i="85"/>
  <c r="AX9"/>
  <c r="M22" i="78"/>
  <c r="AX22"/>
  <c r="AW22"/>
  <c r="M13" i="85"/>
  <c r="AX13"/>
  <c r="AW13"/>
  <c r="AX20" i="86"/>
  <c r="AW20"/>
  <c r="M29" i="79"/>
  <c r="AX29"/>
  <c r="AW29"/>
  <c r="AX11" i="86"/>
  <c r="AW11"/>
  <c r="AX9"/>
  <c r="AW9"/>
  <c r="AX16" i="79"/>
  <c r="AW16"/>
  <c r="M32" i="78"/>
  <c r="AX32"/>
  <c r="AW32"/>
  <c r="AX36" i="80"/>
  <c r="AW36"/>
  <c r="AX14" i="82"/>
  <c r="AW14"/>
  <c r="AX23" i="78"/>
  <c r="AW23"/>
  <c r="AX19" i="81"/>
  <c r="AW19"/>
  <c r="AX33"/>
  <c r="AW33"/>
  <c r="AX12"/>
  <c r="AW12"/>
  <c r="AX21" i="85"/>
  <c r="AW21"/>
  <c r="AX25" i="84"/>
  <c r="AW25"/>
  <c r="AX34" i="82"/>
  <c r="AW34"/>
  <c r="AX12" i="62"/>
  <c r="AW12"/>
  <c r="O30"/>
  <c r="AX30"/>
  <c r="AW30"/>
  <c r="AX32"/>
  <c r="AW32"/>
  <c r="M22"/>
  <c r="Z22" s="1"/>
  <c r="AX22"/>
  <c r="AW22"/>
  <c r="M22" i="87"/>
  <c r="AX22"/>
  <c r="AW22"/>
  <c r="M33"/>
  <c r="AX33"/>
  <c r="AW33"/>
  <c r="O18"/>
  <c r="AX18"/>
  <c r="AW18"/>
  <c r="M30"/>
  <c r="Z30" s="1"/>
  <c r="M90" i="91" s="1"/>
  <c r="AX30" i="87"/>
  <c r="AW30"/>
  <c r="O16" i="89"/>
  <c r="AX16"/>
  <c r="AW16"/>
  <c r="M15"/>
  <c r="Z15" s="1"/>
  <c r="AA15" s="1"/>
  <c r="AX15"/>
  <c r="AW15"/>
  <c r="M38"/>
  <c r="AX38"/>
  <c r="AW38"/>
  <c r="M37"/>
  <c r="Z37" s="1"/>
  <c r="AA37" s="1"/>
  <c r="AX37"/>
  <c r="AW37"/>
  <c r="AX17"/>
  <c r="AW17"/>
  <c r="AX18" i="82"/>
  <c r="AW18"/>
  <c r="AX24" i="83"/>
  <c r="AW24"/>
  <c r="AX36" i="78"/>
  <c r="AW36"/>
  <c r="AX15" i="83"/>
  <c r="AW15"/>
  <c r="AX12"/>
  <c r="AW12"/>
  <c r="AX25"/>
  <c r="AW25"/>
  <c r="AX17"/>
  <c r="AW17"/>
  <c r="AX24" i="85"/>
  <c r="AW24"/>
  <c r="AX23" i="83"/>
  <c r="AW23"/>
  <c r="AX17" i="82"/>
  <c r="AW17"/>
  <c r="AX16" i="83"/>
  <c r="AW16"/>
  <c r="AX28" i="82"/>
  <c r="AW28"/>
  <c r="AX20"/>
  <c r="AW20"/>
  <c r="AX28" i="85"/>
  <c r="AW28"/>
  <c r="AX30" i="83"/>
  <c r="AW30"/>
  <c r="AX23" i="80"/>
  <c r="AW23"/>
  <c r="AW9"/>
  <c r="AX9"/>
  <c r="AX38" i="79"/>
  <c r="AW38"/>
  <c r="AX19"/>
  <c r="AW19"/>
  <c r="AX11" i="83"/>
  <c r="AW11"/>
  <c r="AX37" i="79"/>
  <c r="AW37"/>
  <c r="M29" i="83"/>
  <c r="AX29"/>
  <c r="AW29"/>
  <c r="AX11" i="81"/>
  <c r="AW11"/>
  <c r="AX39"/>
  <c r="AW39"/>
  <c r="AX13" i="79"/>
  <c r="AW13"/>
  <c r="AX10" i="84"/>
  <c r="AW10"/>
  <c r="AX18"/>
  <c r="AW18"/>
  <c r="AX10" i="82"/>
  <c r="AW10"/>
  <c r="AX25" i="85"/>
  <c r="AW25"/>
  <c r="AX33" i="62"/>
  <c r="AW33"/>
  <c r="AX37"/>
  <c r="AW37"/>
  <c r="AX36"/>
  <c r="AW36"/>
  <c r="O38" i="84"/>
  <c r="AX38"/>
  <c r="AW38"/>
  <c r="O18" i="62"/>
  <c r="AX18"/>
  <c r="AW18"/>
  <c r="O24"/>
  <c r="AX24"/>
  <c r="AW24"/>
  <c r="M35" i="87"/>
  <c r="AX35"/>
  <c r="AW35"/>
  <c r="AX12"/>
  <c r="AW12"/>
  <c r="M29"/>
  <c r="AX29"/>
  <c r="AW29"/>
  <c r="M10"/>
  <c r="Z10" s="1"/>
  <c r="M70" i="91" s="1"/>
  <c r="AX10" i="87"/>
  <c r="AW10"/>
  <c r="M36" i="89"/>
  <c r="Z36" s="1"/>
  <c r="AA36" s="1"/>
  <c r="AX36"/>
  <c r="AW36"/>
  <c r="M10"/>
  <c r="AX10"/>
  <c r="AW10"/>
  <c r="O14"/>
  <c r="AX14"/>
  <c r="AW14"/>
  <c r="M29"/>
  <c r="Z29" s="1"/>
  <c r="AA29" s="1"/>
  <c r="AX29"/>
  <c r="AW29"/>
  <c r="M17" i="62"/>
  <c r="Z17" s="1"/>
  <c r="C77" i="91" s="1"/>
  <c r="AX17" i="62"/>
  <c r="AW17"/>
  <c r="AX11"/>
  <c r="AW11"/>
  <c r="AX26"/>
  <c r="AW26"/>
  <c r="AX34"/>
  <c r="AW34"/>
  <c r="AX28"/>
  <c r="AW28"/>
  <c r="AX24" i="78"/>
  <c r="AW24"/>
  <c r="AX17"/>
  <c r="AW17"/>
  <c r="AX12" i="85"/>
  <c r="AW12"/>
  <c r="AX31" i="78"/>
  <c r="AW31"/>
  <c r="AX26" i="83"/>
  <c r="AW26"/>
  <c r="AX30" i="78"/>
  <c r="AW30"/>
  <c r="AX32" i="83"/>
  <c r="AW32"/>
  <c r="AX15" i="78"/>
  <c r="AW15"/>
  <c r="AX10" i="85"/>
  <c r="AW10"/>
  <c r="AX22" i="82"/>
  <c r="AW22"/>
  <c r="AX11"/>
  <c r="AW11"/>
  <c r="AX9" i="79"/>
  <c r="AW9"/>
  <c r="AX14" i="80"/>
  <c r="AW14"/>
  <c r="AX21"/>
  <c r="AW21"/>
  <c r="AX26" i="86"/>
  <c r="AW26"/>
  <c r="M18" i="85"/>
  <c r="AX18"/>
  <c r="AW18"/>
  <c r="M18" i="78"/>
  <c r="AX18"/>
  <c r="AW18"/>
  <c r="AX27" i="86"/>
  <c r="AW27"/>
  <c r="O17" i="79"/>
  <c r="AX17"/>
  <c r="AW17"/>
  <c r="AX18" i="81"/>
  <c r="AW18"/>
  <c r="AX26"/>
  <c r="AW26"/>
  <c r="M11" i="85"/>
  <c r="AX11"/>
  <c r="AW11"/>
  <c r="AX31" i="84"/>
  <c r="AW31"/>
  <c r="AX24"/>
  <c r="AW24"/>
  <c r="AW9"/>
  <c r="AX9"/>
  <c r="AX16" i="78"/>
  <c r="AW16"/>
  <c r="AX27" i="62"/>
  <c r="AW27"/>
  <c r="AX20"/>
  <c r="AW20"/>
  <c r="AX9"/>
  <c r="AW9"/>
  <c r="M21"/>
  <c r="AX21"/>
  <c r="AW21"/>
  <c r="O29"/>
  <c r="AX29"/>
  <c r="AW29"/>
  <c r="M13" i="87"/>
  <c r="AX13"/>
  <c r="AW13"/>
  <c r="O21"/>
  <c r="AX21"/>
  <c r="AW21"/>
  <c r="M9"/>
  <c r="Z9" s="1"/>
  <c r="M69" i="91" s="1"/>
  <c r="AX9" i="87"/>
  <c r="AW9"/>
  <c r="M34"/>
  <c r="AX34"/>
  <c r="AW34"/>
  <c r="M21" i="89"/>
  <c r="Z21" s="1"/>
  <c r="AA21" s="1"/>
  <c r="AX21"/>
  <c r="AW21"/>
  <c r="M28"/>
  <c r="Z28" s="1"/>
  <c r="AA28" s="1"/>
  <c r="AX28"/>
  <c r="AW28"/>
  <c r="AX24"/>
  <c r="AW24"/>
  <c r="O35"/>
  <c r="AX35"/>
  <c r="AW35"/>
  <c r="O10" i="62"/>
  <c r="AX10"/>
  <c r="AW10"/>
  <c r="AX32" i="89"/>
  <c r="AW32"/>
  <c r="N100" i="91"/>
  <c r="M11" i="62"/>
  <c r="Z11"/>
  <c r="M26"/>
  <c r="O26"/>
  <c r="M34"/>
  <c r="O34"/>
  <c r="Z34"/>
  <c r="C94" i="91" s="1"/>
  <c r="O28" i="62"/>
  <c r="M28"/>
  <c r="Z28" s="1"/>
  <c r="C88" i="91" s="1"/>
  <c r="Z21" i="62"/>
  <c r="AA37" i="87"/>
  <c r="AA10" i="62"/>
  <c r="AA13"/>
  <c r="AA23" i="87"/>
  <c r="AA16"/>
  <c r="AA30"/>
  <c r="AA35" i="88"/>
  <c r="AA11"/>
  <c r="AA18"/>
  <c r="AA23"/>
  <c r="AA32"/>
  <c r="AA29"/>
  <c r="AA15"/>
  <c r="AA31"/>
  <c r="AA19" i="87"/>
  <c r="AA15"/>
  <c r="AA27" i="88"/>
  <c r="AA35" i="62"/>
  <c r="AA28"/>
  <c r="AA17"/>
  <c r="AA17" i="87"/>
  <c r="AA14"/>
  <c r="AA32"/>
  <c r="AA24"/>
  <c r="AA31"/>
  <c r="AA15" i="62"/>
  <c r="AA10" i="87"/>
  <c r="AA19" i="88"/>
  <c r="AA14"/>
  <c r="AA28"/>
  <c r="AA26"/>
  <c r="AA24"/>
  <c r="AA22"/>
  <c r="AA36"/>
  <c r="AA28" i="87"/>
  <c r="AA39" i="88"/>
  <c r="O17" i="89"/>
  <c r="M17"/>
  <c r="Z17" s="1"/>
  <c r="AA17" s="1"/>
  <c r="O32"/>
  <c r="M32"/>
  <c r="O38" i="62"/>
  <c r="M38"/>
  <c r="M40" i="88"/>
  <c r="W37" i="78"/>
  <c r="W39" i="79"/>
  <c r="O40" i="88"/>
  <c r="Z29" i="87"/>
  <c r="M89" i="91" s="1"/>
  <c r="Z26" i="62"/>
  <c r="C86" i="91" s="1"/>
  <c r="O33" i="87"/>
  <c r="M16" i="89"/>
  <c r="Z16" s="1"/>
  <c r="AA16" s="1"/>
  <c r="Z33" i="87"/>
  <c r="M93" i="91" s="1"/>
  <c r="W40" i="87"/>
  <c r="W20" i="79"/>
  <c r="W31"/>
  <c r="W30"/>
  <c r="W23"/>
  <c r="W15"/>
  <c r="W24"/>
  <c r="W12"/>
  <c r="W28"/>
  <c r="W26"/>
  <c r="W11"/>
  <c r="W36"/>
  <c r="W35"/>
  <c r="W14"/>
  <c r="W33"/>
  <c r="W21"/>
  <c r="W27"/>
  <c r="W34"/>
  <c r="W32"/>
  <c r="W25"/>
  <c r="W10"/>
  <c r="W39" i="83"/>
  <c r="W37" i="82"/>
  <c r="W39" i="62"/>
  <c r="M24"/>
  <c r="Z24" s="1"/>
  <c r="C84" i="91" s="1"/>
  <c r="Z38" i="62"/>
  <c r="C98" i="91" s="1"/>
  <c r="O40" i="90"/>
  <c r="O9" i="87"/>
  <c r="W39" i="89"/>
  <c r="M40" i="90"/>
  <c r="M44"/>
  <c r="U44" s="1"/>
  <c r="O11" i="62"/>
  <c r="W39" i="85"/>
  <c r="Z12" i="89"/>
  <c r="AA12" s="1"/>
  <c r="O22"/>
  <c r="O36"/>
  <c r="O12"/>
  <c r="Z10"/>
  <c r="AA10" s="1"/>
  <c r="Z11"/>
  <c r="AA11" s="1"/>
  <c r="O29"/>
  <c r="M23"/>
  <c r="Z23" s="1"/>
  <c r="M24"/>
  <c r="Z24" s="1"/>
  <c r="AA24" s="1"/>
  <c r="O21"/>
  <c r="O28"/>
  <c r="O15"/>
  <c r="O37"/>
  <c r="O35" i="87"/>
  <c r="Z35"/>
  <c r="M95" i="91" s="1"/>
  <c r="Z25" i="87"/>
  <c r="M85" i="91" s="1"/>
  <c r="O25" i="87"/>
  <c r="M12"/>
  <c r="Z12" s="1"/>
  <c r="M72" i="91" s="1"/>
  <c r="M20" i="87"/>
  <c r="Z20" s="1"/>
  <c r="M80" i="91" s="1"/>
  <c r="O30" i="87"/>
  <c r="O26"/>
  <c r="Z26"/>
  <c r="M86" i="91" s="1"/>
  <c r="O34" i="87"/>
  <c r="Z34"/>
  <c r="M94" i="91" s="1"/>
  <c r="Z13" i="87"/>
  <c r="M73" i="91" s="1"/>
  <c r="O13" i="87"/>
  <c r="Z22"/>
  <c r="M82" i="91" s="1"/>
  <c r="O22" i="87"/>
  <c r="M21"/>
  <c r="Z21" s="1"/>
  <c r="O10"/>
  <c r="M18"/>
  <c r="Z18"/>
  <c r="M78" i="91" s="1"/>
  <c r="O11" i="87"/>
  <c r="Z11"/>
  <c r="M71" i="91" s="1"/>
  <c r="W12" i="86"/>
  <c r="W31"/>
  <c r="W14"/>
  <c r="W24"/>
  <c r="W32"/>
  <c r="W10"/>
  <c r="W38"/>
  <c r="W36"/>
  <c r="W35"/>
  <c r="W29"/>
  <c r="W18"/>
  <c r="W22"/>
  <c r="W25"/>
  <c r="W39"/>
  <c r="W21"/>
  <c r="W15"/>
  <c r="W30"/>
  <c r="W28"/>
  <c r="W13"/>
  <c r="W33"/>
  <c r="W34"/>
  <c r="W17"/>
  <c r="W19"/>
  <c r="W23"/>
  <c r="W16"/>
  <c r="W37"/>
  <c r="W23" i="85"/>
  <c r="W31"/>
  <c r="W15"/>
  <c r="W16"/>
  <c r="W30"/>
  <c r="W37"/>
  <c r="W22"/>
  <c r="W38"/>
  <c r="W35" i="84"/>
  <c r="W15"/>
  <c r="W36"/>
  <c r="W29"/>
  <c r="W16"/>
  <c r="W33"/>
  <c r="W39"/>
  <c r="W14"/>
  <c r="W27"/>
  <c r="W34"/>
  <c r="W20"/>
  <c r="W23"/>
  <c r="M38"/>
  <c r="Z38" s="1"/>
  <c r="J98" i="91" s="1"/>
  <c r="W13" i="84"/>
  <c r="W30"/>
  <c r="W22"/>
  <c r="W26"/>
  <c r="W28"/>
  <c r="W19"/>
  <c r="W21"/>
  <c r="W37"/>
  <c r="W34" i="83"/>
  <c r="W28"/>
  <c r="W14"/>
  <c r="W13"/>
  <c r="W20"/>
  <c r="W35"/>
  <c r="W38"/>
  <c r="W27"/>
  <c r="W22"/>
  <c r="W21"/>
  <c r="W21" i="82"/>
  <c r="W27"/>
  <c r="W16"/>
  <c r="W31"/>
  <c r="W32"/>
  <c r="W26"/>
  <c r="W15"/>
  <c r="W24"/>
  <c r="W23"/>
  <c r="W36"/>
  <c r="W30"/>
  <c r="W29"/>
  <c r="W39"/>
  <c r="W38"/>
  <c r="W38" i="81"/>
  <c r="W34"/>
  <c r="W20"/>
  <c r="W17"/>
  <c r="W23"/>
  <c r="W31"/>
  <c r="W36"/>
  <c r="W35"/>
  <c r="W37"/>
  <c r="W24"/>
  <c r="W10"/>
  <c r="W29"/>
  <c r="W22"/>
  <c r="W27"/>
  <c r="W28"/>
  <c r="W15"/>
  <c r="W14"/>
  <c r="W21"/>
  <c r="W16"/>
  <c r="W30"/>
  <c r="W13"/>
  <c r="W33" i="80"/>
  <c r="W11"/>
  <c r="W38"/>
  <c r="W32"/>
  <c r="W24"/>
  <c r="W35"/>
  <c r="W20"/>
  <c r="W19"/>
  <c r="W39"/>
  <c r="W10"/>
  <c r="W16"/>
  <c r="W29"/>
  <c r="W22"/>
  <c r="W34"/>
  <c r="W27"/>
  <c r="W30"/>
  <c r="W18"/>
  <c r="W25"/>
  <c r="W31"/>
  <c r="W12"/>
  <c r="W13"/>
  <c r="W17"/>
  <c r="W37"/>
  <c r="W26"/>
  <c r="W34" i="78"/>
  <c r="W20"/>
  <c r="W26"/>
  <c r="W38"/>
  <c r="W11"/>
  <c r="W12"/>
  <c r="W33"/>
  <c r="W39"/>
  <c r="W14"/>
  <c r="W19"/>
  <c r="W27"/>
  <c r="W13"/>
  <c r="M29" i="62"/>
  <c r="Z29" s="1"/>
  <c r="C89" i="91" s="1"/>
  <c r="Z25" i="62"/>
  <c r="C85" i="91" s="1"/>
  <c r="O15" i="62"/>
  <c r="O35"/>
  <c r="M18"/>
  <c r="Z18" s="1"/>
  <c r="C78" i="91" s="1"/>
  <c r="M31" i="62"/>
  <c r="Z31" s="1"/>
  <c r="C91" i="91" s="1"/>
  <c r="O16" i="62"/>
  <c r="Z16"/>
  <c r="C76" i="91" s="1"/>
  <c r="O25" i="62"/>
  <c r="O21"/>
  <c r="O22"/>
  <c r="M30"/>
  <c r="Z30" s="1"/>
  <c r="C90" i="91" s="1"/>
  <c r="O32" i="62"/>
  <c r="M32"/>
  <c r="Z32" s="1"/>
  <c r="C92" i="91" s="1"/>
  <c r="AA39" i="90"/>
  <c r="Z44"/>
  <c r="Z40"/>
  <c r="O44" s="1"/>
  <c r="O12" i="62"/>
  <c r="M12"/>
  <c r="Z12" s="1"/>
  <c r="C72" i="91" s="1"/>
  <c r="O36" i="62"/>
  <c r="M36"/>
  <c r="Z36" s="1"/>
  <c r="C96" i="91" s="1"/>
  <c r="O33" i="62"/>
  <c r="M33"/>
  <c r="Z33"/>
  <c r="C93" i="91" s="1"/>
  <c r="O37" i="62"/>
  <c r="M37"/>
  <c r="Z37" s="1"/>
  <c r="C97" i="91" s="1"/>
  <c r="O9" i="62"/>
  <c r="M9"/>
  <c r="Z9" s="1"/>
  <c r="M27"/>
  <c r="O27"/>
  <c r="Z27"/>
  <c r="C87" i="91" s="1"/>
  <c r="O20" i="62"/>
  <c r="M20"/>
  <c r="Z20" s="1"/>
  <c r="C80" i="91" s="1"/>
  <c r="O14" i="62"/>
  <c r="M14"/>
  <c r="Z14" s="1"/>
  <c r="C74" i="91" s="1"/>
  <c r="O23" i="62"/>
  <c r="M23"/>
  <c r="Z23" s="1"/>
  <c r="C83" i="91" s="1"/>
  <c r="M19" i="62"/>
  <c r="Z19" s="1"/>
  <c r="O19"/>
  <c r="O9" i="82"/>
  <c r="O9" i="81"/>
  <c r="M44" i="88"/>
  <c r="U44" s="1"/>
  <c r="Z44"/>
  <c r="O9" i="84"/>
  <c r="Z40" i="88"/>
  <c r="C62" i="91" s="1"/>
  <c r="O9" i="85"/>
  <c r="O9" i="80"/>
  <c r="O9" i="79"/>
  <c r="O9" i="86"/>
  <c r="O24" i="83"/>
  <c r="O12" i="85"/>
  <c r="O19" i="82"/>
  <c r="O35" i="78"/>
  <c r="O36" i="83"/>
  <c r="O19" i="85"/>
  <c r="O9" i="78"/>
  <c r="Z33" i="83"/>
  <c r="O33"/>
  <c r="O29" i="78"/>
  <c r="O19" i="83"/>
  <c r="M22" i="82"/>
  <c r="O22"/>
  <c r="Z11"/>
  <c r="H71" i="91" s="1"/>
  <c r="O11" i="82"/>
  <c r="M15" i="80"/>
  <c r="Z15" s="1"/>
  <c r="F75" i="91" s="1"/>
  <c r="O15" i="80"/>
  <c r="M28"/>
  <c r="Z28" s="1"/>
  <c r="F88" i="91" s="1"/>
  <c r="O28" i="80"/>
  <c r="M38" i="79"/>
  <c r="Z38" s="1"/>
  <c r="E98" i="91" s="1"/>
  <c r="O38" i="79"/>
  <c r="Z18" i="85"/>
  <c r="K78" i="91" s="1"/>
  <c r="O18" i="85"/>
  <c r="Z18" i="78"/>
  <c r="D78" i="91" s="1"/>
  <c r="O18" i="78"/>
  <c r="Z29" i="83"/>
  <c r="I89" i="91" s="1"/>
  <c r="O29" i="83"/>
  <c r="M18" i="81"/>
  <c r="Z18" s="1"/>
  <c r="G78" i="91" s="1"/>
  <c r="O18" i="81"/>
  <c r="M26"/>
  <c r="Z26" s="1"/>
  <c r="G86" i="91" s="1"/>
  <c r="O26" i="81"/>
  <c r="Z11" i="85"/>
  <c r="K71" i="91" s="1"/>
  <c r="O11" i="85"/>
  <c r="Z21"/>
  <c r="K81" i="91" s="1"/>
  <c r="O21" i="85"/>
  <c r="M25" i="84"/>
  <c r="Z25" s="1"/>
  <c r="J85" i="91" s="1"/>
  <c r="O25" i="84"/>
  <c r="Z25" i="85"/>
  <c r="K85" i="91" s="1"/>
  <c r="O25" i="85"/>
  <c r="O17" i="78"/>
  <c r="O26" i="85"/>
  <c r="O36" i="78"/>
  <c r="O15" i="83"/>
  <c r="O33" i="82"/>
  <c r="Z27" i="85"/>
  <c r="O27"/>
  <c r="O10" i="83"/>
  <c r="O31"/>
  <c r="O24" i="85"/>
  <c r="O23" i="83"/>
  <c r="O17" i="82"/>
  <c r="O16" i="83"/>
  <c r="Z34" i="85"/>
  <c r="K94" i="91" s="1"/>
  <c r="O34" i="85"/>
  <c r="Z12" i="82"/>
  <c r="H72" i="91" s="1"/>
  <c r="O12" i="82"/>
  <c r="M36" i="85"/>
  <c r="Z36" s="1"/>
  <c r="O36"/>
  <c r="M26" i="86"/>
  <c r="Z26" s="1"/>
  <c r="L86" i="91" s="1"/>
  <c r="O26" i="86"/>
  <c r="Z25" i="78"/>
  <c r="D85" i="91" s="1"/>
  <c r="O25" i="78"/>
  <c r="M17" i="79"/>
  <c r="Z17" s="1"/>
  <c r="E77" i="91" s="1"/>
  <c r="M25" i="81"/>
  <c r="Z25" s="1"/>
  <c r="G85" i="91" s="1"/>
  <c r="O25" i="81"/>
  <c r="M32"/>
  <c r="Z32" s="1"/>
  <c r="G92" i="91" s="1"/>
  <c r="O32" i="81"/>
  <c r="Z32" i="82"/>
  <c r="H92" i="91" s="1"/>
  <c r="M10" i="84"/>
  <c r="Z10" s="1"/>
  <c r="J70" i="91" s="1"/>
  <c r="O10" i="84"/>
  <c r="M18"/>
  <c r="Z18" s="1"/>
  <c r="J78" i="91" s="1"/>
  <c r="O18" i="84"/>
  <c r="Z10" i="82"/>
  <c r="H70" i="91" s="1"/>
  <c r="O10" i="82"/>
  <c r="Z16" i="78"/>
  <c r="D76" i="91" s="1"/>
  <c r="O16" i="78"/>
  <c r="O24"/>
  <c r="O35" i="85"/>
  <c r="O20"/>
  <c r="O32"/>
  <c r="O31" i="78"/>
  <c r="Z26" i="83"/>
  <c r="I86" i="91" s="1"/>
  <c r="O26" i="83"/>
  <c r="O30" i="78"/>
  <c r="O12" i="83"/>
  <c r="Z25"/>
  <c r="O25"/>
  <c r="O17"/>
  <c r="O10" i="85"/>
  <c r="Z22" i="78"/>
  <c r="D82" i="91" s="1"/>
  <c r="O22" i="78"/>
  <c r="O21" i="82"/>
  <c r="Z39" i="80"/>
  <c r="M23"/>
  <c r="Z23" s="1"/>
  <c r="F83" i="91" s="1"/>
  <c r="O23" i="80"/>
  <c r="Z13" i="85"/>
  <c r="K73" i="91" s="1"/>
  <c r="O13" i="85"/>
  <c r="M11" i="86"/>
  <c r="Z11" s="1"/>
  <c r="L71" i="91" s="1"/>
  <c r="O11" i="86"/>
  <c r="M16" i="79"/>
  <c r="Z16" s="1"/>
  <c r="E76" i="91" s="1"/>
  <c r="O16" i="79"/>
  <c r="Z32" i="78"/>
  <c r="D92" i="91" s="1"/>
  <c r="O32" i="78"/>
  <c r="M37" i="79"/>
  <c r="Z37" s="1"/>
  <c r="E97" i="91" s="1"/>
  <c r="O37" i="79"/>
  <c r="O22"/>
  <c r="Z18"/>
  <c r="E78" i="91" s="1"/>
  <c r="O18" i="79"/>
  <c r="M29" i="85"/>
  <c r="Z29" s="1"/>
  <c r="O29"/>
  <c r="M19" i="81"/>
  <c r="Z19" s="1"/>
  <c r="G79" i="91" s="1"/>
  <c r="O19" i="81"/>
  <c r="M33"/>
  <c r="Z33" s="1"/>
  <c r="G93" i="91" s="1"/>
  <c r="O33" i="81"/>
  <c r="M12"/>
  <c r="Z12" s="1"/>
  <c r="G72" i="91" s="1"/>
  <c r="O12" i="81"/>
  <c r="Z13" i="79"/>
  <c r="E73" i="91" s="1"/>
  <c r="O13" i="79"/>
  <c r="M31" i="84"/>
  <c r="Z31" s="1"/>
  <c r="J91" i="91" s="1"/>
  <c r="O31" i="84"/>
  <c r="M24"/>
  <c r="Z24" s="1"/>
  <c r="J84" i="91" s="1"/>
  <c r="O24" i="84"/>
  <c r="M25" i="80"/>
  <c r="O25" i="82"/>
  <c r="Z21" i="78"/>
  <c r="D81" i="91" s="1"/>
  <c r="O21" i="78"/>
  <c r="O18" i="82"/>
  <c r="O18" i="83"/>
  <c r="O17" i="85"/>
  <c r="Z13" i="82"/>
  <c r="H73" i="91" s="1"/>
  <c r="O13" i="82"/>
  <c r="O28" i="78"/>
  <c r="O14" i="85"/>
  <c r="O10" i="78"/>
  <c r="O9" i="83"/>
  <c r="Z32"/>
  <c r="O32"/>
  <c r="O15" i="78"/>
  <c r="O33" i="85"/>
  <c r="O35" i="82"/>
  <c r="O28"/>
  <c r="O20"/>
  <c r="Z28" i="85"/>
  <c r="K88" i="91" s="1"/>
  <c r="O28" i="85"/>
  <c r="O30" i="83"/>
  <c r="M14" i="80"/>
  <c r="Z14" s="1"/>
  <c r="F74" i="91" s="1"/>
  <c r="O14" i="80"/>
  <c r="M21"/>
  <c r="Z21" s="1"/>
  <c r="F81" i="91" s="1"/>
  <c r="O21" i="80"/>
  <c r="Z27" i="82"/>
  <c r="H87" i="91" s="1"/>
  <c r="O27" i="82"/>
  <c r="M20" i="86"/>
  <c r="Z20" s="1"/>
  <c r="L80" i="91" s="1"/>
  <c r="O20" i="86"/>
  <c r="Z29" i="79"/>
  <c r="E89" i="91" s="1"/>
  <c r="O29" i="79"/>
  <c r="M19"/>
  <c r="Z19" s="1"/>
  <c r="E79" i="91" s="1"/>
  <c r="O19" i="79"/>
  <c r="Z11" i="83"/>
  <c r="I71" i="91" s="1"/>
  <c r="O11" i="83"/>
  <c r="M27" i="86"/>
  <c r="Z27" s="1"/>
  <c r="L87" i="91" s="1"/>
  <c r="O27" i="86"/>
  <c r="M36" i="80"/>
  <c r="Z36" s="1"/>
  <c r="F96" i="91" s="1"/>
  <c r="O36" i="80"/>
  <c r="Z14" i="82"/>
  <c r="H74" i="91" s="1"/>
  <c r="O14" i="82"/>
  <c r="Z23" i="78"/>
  <c r="D83" i="91" s="1"/>
  <c r="O23" i="78"/>
  <c r="M11" i="81"/>
  <c r="Z11" s="1"/>
  <c r="G71" i="91" s="1"/>
  <c r="O11" i="81"/>
  <c r="M39"/>
  <c r="Z39" s="1"/>
  <c r="G99" i="91" s="1"/>
  <c r="O39" i="81"/>
  <c r="M11" i="84"/>
  <c r="Z11" s="1"/>
  <c r="J71" i="91" s="1"/>
  <c r="O11" i="84"/>
  <c r="M17"/>
  <c r="Z17" s="1"/>
  <c r="J77" i="91" s="1"/>
  <c r="O17" i="84"/>
  <c r="M12"/>
  <c r="Z12" s="1"/>
  <c r="J72" i="91" s="1"/>
  <c r="O12" i="84"/>
  <c r="M32"/>
  <c r="Z32" s="1"/>
  <c r="J92" i="91" s="1"/>
  <c r="O32" i="84"/>
  <c r="Z34" i="82"/>
  <c r="H94" i="91" s="1"/>
  <c r="O34" i="82"/>
  <c r="M11" i="83"/>
  <c r="M16"/>
  <c r="Z16" s="1"/>
  <c r="I76" i="91" s="1"/>
  <c r="M22" i="79"/>
  <c r="Z22" s="1"/>
  <c r="E82" i="91" s="1"/>
  <c r="M18" i="79"/>
  <c r="M28" i="85"/>
  <c r="M30" i="83"/>
  <c r="Z30" s="1"/>
  <c r="I90" i="91" s="1"/>
  <c r="M25" i="82"/>
  <c r="Z25" s="1"/>
  <c r="H85" i="91" s="1"/>
  <c r="M28" i="82"/>
  <c r="Z28" s="1"/>
  <c r="H88" i="91" s="1"/>
  <c r="M20" i="82"/>
  <c r="Z20" s="1"/>
  <c r="H80" i="91" s="1"/>
  <c r="M19" i="84"/>
  <c r="Z19" s="1"/>
  <c r="J79" i="91" s="1"/>
  <c r="M37" i="84"/>
  <c r="Z37" s="1"/>
  <c r="J97" i="91" s="1"/>
  <c r="Z35" i="84"/>
  <c r="J95" i="91" s="1"/>
  <c r="M35" i="84"/>
  <c r="Z15"/>
  <c r="J75" i="91" s="1"/>
  <c r="M15" i="84"/>
  <c r="M16"/>
  <c r="Z16" s="1"/>
  <c r="J76" i="91" s="1"/>
  <c r="Z33" i="84"/>
  <c r="J93" i="91" s="1"/>
  <c r="M33" i="84"/>
  <c r="M27"/>
  <c r="Z27" s="1"/>
  <c r="J87" i="91" s="1"/>
  <c r="M34" i="84"/>
  <c r="M20"/>
  <c r="Z20" s="1"/>
  <c r="J80" i="91" s="1"/>
  <c r="M23" i="84"/>
  <c r="Z23" s="1"/>
  <c r="J83" i="91" s="1"/>
  <c r="M13" i="84"/>
  <c r="M30"/>
  <c r="Z30" s="1"/>
  <c r="J90" i="91" s="1"/>
  <c r="M22" i="84"/>
  <c r="Z26"/>
  <c r="J86" i="91" s="1"/>
  <c r="M26" i="84"/>
  <c r="Z9"/>
  <c r="M9"/>
  <c r="M23" i="81"/>
  <c r="Z23" s="1"/>
  <c r="G83" i="91" s="1"/>
  <c r="M31" i="81"/>
  <c r="Z31" s="1"/>
  <c r="G91" i="91" s="1"/>
  <c r="M36" i="81"/>
  <c r="M35"/>
  <c r="Z35" s="1"/>
  <c r="G95" i="91" s="1"/>
  <c r="M37" i="81"/>
  <c r="Z37" s="1"/>
  <c r="G97" i="91" s="1"/>
  <c r="M24" i="81"/>
  <c r="Z24" s="1"/>
  <c r="G84" i="91" s="1"/>
  <c r="M29" i="81"/>
  <c r="Z29" s="1"/>
  <c r="G89" i="91" s="1"/>
  <c r="M22" i="81"/>
  <c r="Z22" s="1"/>
  <c r="G82" i="91" s="1"/>
  <c r="Z27" i="81"/>
  <c r="G87" i="91" s="1"/>
  <c r="M27" i="81"/>
  <c r="M15"/>
  <c r="Z15" s="1"/>
  <c r="G75" i="91" s="1"/>
  <c r="M14" i="81"/>
  <c r="Z14" s="1"/>
  <c r="G74" i="91" s="1"/>
  <c r="M21" i="81"/>
  <c r="Z21" s="1"/>
  <c r="G81" i="91" s="1"/>
  <c r="M16" i="81"/>
  <c r="Z16" s="1"/>
  <c r="G76" i="91" s="1"/>
  <c r="M30" i="81"/>
  <c r="Z30" s="1"/>
  <c r="G90" i="91" s="1"/>
  <c r="Z13" i="81"/>
  <c r="G73" i="91" s="1"/>
  <c r="M13" i="81"/>
  <c r="M38"/>
  <c r="Z38" s="1"/>
  <c r="G98" i="91" s="1"/>
  <c r="Z34" i="81"/>
  <c r="G94" i="91" s="1"/>
  <c r="M34" i="81"/>
  <c r="M9"/>
  <c r="Z9" s="1"/>
  <c r="Z17"/>
  <c r="G77" i="91" s="1"/>
  <c r="M17" i="81"/>
  <c r="M38" i="82"/>
  <c r="M21" i="86"/>
  <c r="Z21" s="1"/>
  <c r="L81" i="91" s="1"/>
  <c r="M19" i="86"/>
  <c r="Z19" s="1"/>
  <c r="L79" i="91" s="1"/>
  <c r="Z23" i="86"/>
  <c r="L83" i="91" s="1"/>
  <c r="M23" i="86"/>
  <c r="M16"/>
  <c r="Z16" s="1"/>
  <c r="L76" i="91" s="1"/>
  <c r="M22" i="80"/>
  <c r="Z22" s="1"/>
  <c r="M36" i="86"/>
  <c r="Z36" s="1"/>
  <c r="L96" i="91" s="1"/>
  <c r="M35" i="86"/>
  <c r="Z35" s="1"/>
  <c r="L95" i="91" s="1"/>
  <c r="M14" i="86"/>
  <c r="Z14" s="1"/>
  <c r="L74" i="91" s="1"/>
  <c r="M24" i="86"/>
  <c r="Z24"/>
  <c r="L84" i="91" s="1"/>
  <c r="M32" i="86"/>
  <c r="Z32"/>
  <c r="L92" i="91" s="1"/>
  <c r="Z38" i="86"/>
  <c r="L98" i="91" s="1"/>
  <c r="M38" i="86"/>
  <c r="Z25"/>
  <c r="L85" i="91" s="1"/>
  <c r="M25" i="86"/>
  <c r="M12"/>
  <c r="Z12" s="1"/>
  <c r="L72" i="91" s="1"/>
  <c r="M31" i="86"/>
  <c r="Z18"/>
  <c r="L78" i="91" s="1"/>
  <c r="M18" i="86"/>
  <c r="M22"/>
  <c r="Z22" s="1"/>
  <c r="L82" i="91" s="1"/>
  <c r="M9" i="86"/>
  <c r="M34"/>
  <c r="Z34" s="1"/>
  <c r="L94" i="91" s="1"/>
  <c r="M38" i="78"/>
  <c r="M15" i="86"/>
  <c r="Z15" s="1"/>
  <c r="L75" i="91" s="1"/>
  <c r="M30" i="86"/>
  <c r="Z30" s="1"/>
  <c r="L90" i="91" s="1"/>
  <c r="M13" i="86"/>
  <c r="Z13" s="1"/>
  <c r="L73" i="91" s="1"/>
  <c r="M33" i="86"/>
  <c r="Z33" s="1"/>
  <c r="L93" i="91" s="1"/>
  <c r="Z33" i="80"/>
  <c r="F93" i="91" s="1"/>
  <c r="M33" i="80"/>
  <c r="M27" i="79"/>
  <c r="Z27" s="1"/>
  <c r="E87" i="91" s="1"/>
  <c r="Z13" i="80"/>
  <c r="F73" i="91" s="1"/>
  <c r="M13" i="80"/>
  <c r="M23" i="79"/>
  <c r="Z23" s="1"/>
  <c r="E83" i="91" s="1"/>
  <c r="M30" i="80"/>
  <c r="Z30" s="1"/>
  <c r="F90" i="91" s="1"/>
  <c r="Z18" i="80"/>
  <c r="F78" i="91" s="1"/>
  <c r="M18" i="80"/>
  <c r="Z11" i="79"/>
  <c r="E71" i="91" s="1"/>
  <c r="M11" i="79"/>
  <c r="M34" i="80"/>
  <c r="M20" i="79"/>
  <c r="Z20" s="1"/>
  <c r="E80" i="91" s="1"/>
  <c r="M31" i="79"/>
  <c r="Z31" s="1"/>
  <c r="E91" i="91" s="1"/>
  <c r="M28" i="79"/>
  <c r="Z28" s="1"/>
  <c r="E88" i="91" s="1"/>
  <c r="M26" i="79"/>
  <c r="Z26" s="1"/>
  <c r="E86" i="91" s="1"/>
  <c r="M9" i="79"/>
  <c r="M17" i="80"/>
  <c r="Z17" s="1"/>
  <c r="F77" i="91" s="1"/>
  <c r="M37" i="80"/>
  <c r="Z37" s="1"/>
  <c r="F97" i="91" s="1"/>
  <c r="M26" i="80"/>
  <c r="Z26" s="1"/>
  <c r="F86" i="91" s="1"/>
  <c r="M20" i="80"/>
  <c r="Z20" s="1"/>
  <c r="F80" i="91" s="1"/>
  <c r="M14" i="79"/>
  <c r="Z14" s="1"/>
  <c r="E74" i="91" s="1"/>
  <c r="M33" i="79"/>
  <c r="Z33" s="1"/>
  <c r="E93" i="91" s="1"/>
  <c r="M12" i="80"/>
  <c r="Z12" s="1"/>
  <c r="F72" i="91" s="1"/>
  <c r="M31" i="80"/>
  <c r="Z31" s="1"/>
  <c r="F91" i="91" s="1"/>
  <c r="Z35" i="79"/>
  <c r="E95" i="91" s="1"/>
  <c r="M35" i="79"/>
  <c r="M38" i="80"/>
  <c r="Z38" s="1"/>
  <c r="F98" i="91" s="1"/>
  <c r="M32" i="80"/>
  <c r="Z32" s="1"/>
  <c r="F92" i="91" s="1"/>
  <c r="M24" i="80"/>
  <c r="Z24" s="1"/>
  <c r="F84" i="91" s="1"/>
  <c r="M35" i="80"/>
  <c r="Z35" s="1"/>
  <c r="F95" i="91" s="1"/>
  <c r="M16" i="80"/>
  <c r="Z16" s="1"/>
  <c r="F76" i="91" s="1"/>
  <c r="M10" i="79"/>
  <c r="Z10" s="1"/>
  <c r="E70" i="91" s="1"/>
  <c r="AA21" i="62"/>
  <c r="Z27" i="80"/>
  <c r="F87" i="91" s="1"/>
  <c r="M27" i="80"/>
  <c r="M34" i="79"/>
  <c r="Z34" s="1"/>
  <c r="E94" i="91" s="1"/>
  <c r="Z32" i="79"/>
  <c r="E92" i="91" s="1"/>
  <c r="M32" i="79"/>
  <c r="M19" i="80"/>
  <c r="Z19" s="1"/>
  <c r="F79" i="91" s="1"/>
  <c r="M9" i="80"/>
  <c r="Z9" s="1"/>
  <c r="M24" i="79"/>
  <c r="Z24" s="1"/>
  <c r="E84" i="91" s="1"/>
  <c r="M37" i="83"/>
  <c r="O39" i="79"/>
  <c r="AA29" i="85"/>
  <c r="AA36"/>
  <c r="Z22" i="82"/>
  <c r="H82" i="91" s="1"/>
  <c r="M24" i="78"/>
  <c r="Z24" s="1"/>
  <c r="D84" i="91" s="1"/>
  <c r="M17" i="78"/>
  <c r="Z17" s="1"/>
  <c r="D77" i="91" s="1"/>
  <c r="M23" i="85"/>
  <c r="M12"/>
  <c r="Z12" s="1"/>
  <c r="K72" i="91" s="1"/>
  <c r="M20" i="85"/>
  <c r="Z20" s="1"/>
  <c r="K80" i="91" s="1"/>
  <c r="M34" i="83"/>
  <c r="M26" i="85"/>
  <c r="Z26" s="1"/>
  <c r="K86" i="91" s="1"/>
  <c r="M19" i="82"/>
  <c r="Z19" s="1"/>
  <c r="H79" i="91" s="1"/>
  <c r="M35" i="78"/>
  <c r="Z35" s="1"/>
  <c r="D95" i="91" s="1"/>
  <c r="M36" i="83"/>
  <c r="Z36" s="1"/>
  <c r="I96" i="91" s="1"/>
  <c r="M9" i="85"/>
  <c r="AA39" i="80"/>
  <c r="M12" i="83"/>
  <c r="Z12" s="1"/>
  <c r="I72" i="91" s="1"/>
  <c r="M30" i="82"/>
  <c r="AA25" i="83"/>
  <c r="M25"/>
  <c r="M35"/>
  <c r="Z35" s="1"/>
  <c r="I95" i="91" s="1"/>
  <c r="M31" i="85"/>
  <c r="Z31" s="1"/>
  <c r="M33"/>
  <c r="Z33" s="1"/>
  <c r="K93" i="91" s="1"/>
  <c r="M15" i="85"/>
  <c r="M35" i="82"/>
  <c r="Z35" s="1"/>
  <c r="H95" i="91" s="1"/>
  <c r="M18" i="83"/>
  <c r="Z18" s="1"/>
  <c r="I78" i="91" s="1"/>
  <c r="M32" i="85"/>
  <c r="Z32" s="1"/>
  <c r="K92" i="91" s="1"/>
  <c r="M34" i="78"/>
  <c r="Z34" s="1"/>
  <c r="M27" i="83"/>
  <c r="Z27" s="1"/>
  <c r="M36" i="78"/>
  <c r="Z36" s="1"/>
  <c r="D96" i="91" s="1"/>
  <c r="M15" i="83"/>
  <c r="Z15" s="1"/>
  <c r="I75" i="91" s="1"/>
  <c r="M32" i="83"/>
  <c r="AA32"/>
  <c r="M22"/>
  <c r="Z22" s="1"/>
  <c r="M15" i="78"/>
  <c r="Z15" s="1"/>
  <c r="D75" i="91" s="1"/>
  <c r="M39" i="78"/>
  <c r="M21" i="83"/>
  <c r="Z21" s="1"/>
  <c r="M11" i="78"/>
  <c r="Z11" s="1"/>
  <c r="D71" i="91" s="1"/>
  <c r="M29" i="78"/>
  <c r="Z29" s="1"/>
  <c r="D89" i="91" s="1"/>
  <c r="M19" i="83"/>
  <c r="Z19" s="1"/>
  <c r="I79" i="91" s="1"/>
  <c r="M29" i="82"/>
  <c r="M18"/>
  <c r="Z18" s="1"/>
  <c r="H78" i="91" s="1"/>
  <c r="M24" i="83"/>
  <c r="Z24" s="1"/>
  <c r="I84" i="91" s="1"/>
  <c r="M39" i="83"/>
  <c r="M17" i="85"/>
  <c r="Z17" s="1"/>
  <c r="K77" i="91" s="1"/>
  <c r="M31" i="78"/>
  <c r="Z31" s="1"/>
  <c r="D91" i="91" s="1"/>
  <c r="M36" i="82"/>
  <c r="M26" i="83"/>
  <c r="M30" i="78"/>
  <c r="Z30" s="1"/>
  <c r="D90" i="91" s="1"/>
  <c r="M28" i="83"/>
  <c r="M19" i="85"/>
  <c r="Z19" s="1"/>
  <c r="K79" i="91" s="1"/>
  <c r="M9" i="78"/>
  <c r="Z9" s="1"/>
  <c r="AA33" i="83"/>
  <c r="M33"/>
  <c r="M31"/>
  <c r="Z31" s="1"/>
  <c r="I91" i="91" s="1"/>
  <c r="M33" i="78"/>
  <c r="Z33" s="1"/>
  <c r="M24" i="85"/>
  <c r="Z24" s="1"/>
  <c r="K84" i="91" s="1"/>
  <c r="M23" i="83"/>
  <c r="Z23" s="1"/>
  <c r="I83" i="91" s="1"/>
  <c r="M17" i="82"/>
  <c r="Z17" s="1"/>
  <c r="H77" i="91" s="1"/>
  <c r="M9" i="82"/>
  <c r="M35" i="85"/>
  <c r="Z35" s="1"/>
  <c r="K95" i="91" s="1"/>
  <c r="M22" i="85"/>
  <c r="Z22" s="1"/>
  <c r="M13" i="82"/>
  <c r="M28" i="78"/>
  <c r="Z28" s="1"/>
  <c r="D88" i="91" s="1"/>
  <c r="M14" i="85"/>
  <c r="Z14" s="1"/>
  <c r="K74" i="91" s="1"/>
  <c r="M10" i="78"/>
  <c r="Z10" s="1"/>
  <c r="D70" i="91" s="1"/>
  <c r="M9" i="83"/>
  <c r="Z9" s="1"/>
  <c r="M33" i="82"/>
  <c r="Z33" s="1"/>
  <c r="H93" i="91" s="1"/>
  <c r="M27" i="85"/>
  <c r="AA27"/>
  <c r="M10" i="83"/>
  <c r="Z10" s="1"/>
  <c r="I70" i="91" s="1"/>
  <c r="M17" i="83"/>
  <c r="Z17" s="1"/>
  <c r="I77" i="91" s="1"/>
  <c r="M13" i="83"/>
  <c r="M14" i="78"/>
  <c r="M19"/>
  <c r="M10" i="85"/>
  <c r="Z10" s="1"/>
  <c r="K70" i="91" s="1"/>
  <c r="O37" i="85"/>
  <c r="O39"/>
  <c r="AA34" i="62" l="1"/>
  <c r="K40" i="91"/>
  <c r="M40" s="1"/>
  <c r="H40"/>
  <c r="G40"/>
  <c r="L40"/>
  <c r="O40"/>
  <c r="P40" s="1"/>
  <c r="AY45" i="90"/>
  <c r="H62" i="91"/>
  <c r="F40"/>
  <c r="N40" s="1"/>
  <c r="U40" i="87"/>
  <c r="L61" i="91"/>
  <c r="J39"/>
  <c r="AX45" i="87"/>
  <c r="AX44"/>
  <c r="AW44"/>
  <c r="AW45"/>
  <c r="AA9"/>
  <c r="Q40" i="91"/>
  <c r="C79"/>
  <c r="O19" i="78"/>
  <c r="AX19"/>
  <c r="AW19"/>
  <c r="M12"/>
  <c r="Z12" s="1"/>
  <c r="D72" i="91" s="1"/>
  <c r="AX12" i="78"/>
  <c r="AW12"/>
  <c r="O20"/>
  <c r="AX20"/>
  <c r="AW20"/>
  <c r="O17" i="80"/>
  <c r="AX17"/>
  <c r="AW17"/>
  <c r="AX25"/>
  <c r="AW25"/>
  <c r="O34"/>
  <c r="AX34"/>
  <c r="AW34"/>
  <c r="O10"/>
  <c r="AX10"/>
  <c r="AW10"/>
  <c r="O35"/>
  <c r="AX35"/>
  <c r="AW35"/>
  <c r="O11"/>
  <c r="AX11"/>
  <c r="AW11"/>
  <c r="O16" i="81"/>
  <c r="AX16"/>
  <c r="AW16"/>
  <c r="O28"/>
  <c r="AX28"/>
  <c r="AW28"/>
  <c r="O10"/>
  <c r="AX10"/>
  <c r="AW10"/>
  <c r="O36"/>
  <c r="AX36"/>
  <c r="AW36"/>
  <c r="O20"/>
  <c r="AX20"/>
  <c r="AW20"/>
  <c r="AX39" i="82"/>
  <c r="AW39"/>
  <c r="O23"/>
  <c r="AX23"/>
  <c r="AW23"/>
  <c r="M32"/>
  <c r="AX32"/>
  <c r="AW32"/>
  <c r="M21"/>
  <c r="AX21"/>
  <c r="AW21"/>
  <c r="O38" i="83"/>
  <c r="AX38"/>
  <c r="AW38"/>
  <c r="O14"/>
  <c r="AX14"/>
  <c r="AW14"/>
  <c r="O21" i="84"/>
  <c r="AX21"/>
  <c r="AW21"/>
  <c r="O22"/>
  <c r="AX22"/>
  <c r="AW22"/>
  <c r="O23"/>
  <c r="AX23"/>
  <c r="AW23"/>
  <c r="O14"/>
  <c r="AX14"/>
  <c r="AW14"/>
  <c r="O29"/>
  <c r="AX29"/>
  <c r="AW29"/>
  <c r="O38" i="85"/>
  <c r="AX38"/>
  <c r="AW38"/>
  <c r="M16"/>
  <c r="AX16"/>
  <c r="AW16"/>
  <c r="O37" i="86"/>
  <c r="AX37"/>
  <c r="AW37"/>
  <c r="O17"/>
  <c r="AX17"/>
  <c r="AW17"/>
  <c r="O28"/>
  <c r="AX28"/>
  <c r="AW28"/>
  <c r="Z39"/>
  <c r="L99" i="91" s="1"/>
  <c r="AX39" i="86"/>
  <c r="AW39"/>
  <c r="O29"/>
  <c r="AX29"/>
  <c r="AW29"/>
  <c r="O10"/>
  <c r="AX10"/>
  <c r="AW10"/>
  <c r="O31"/>
  <c r="AX31"/>
  <c r="AW31"/>
  <c r="AX39" i="85"/>
  <c r="AW39"/>
  <c r="AX39" i="89"/>
  <c r="AX45" s="1"/>
  <c r="AW39"/>
  <c r="AW45" s="1"/>
  <c r="O10" i="79"/>
  <c r="AX10"/>
  <c r="AW10"/>
  <c r="O27"/>
  <c r="AX27"/>
  <c r="AW27"/>
  <c r="O35"/>
  <c r="AX35"/>
  <c r="AW35"/>
  <c r="O28"/>
  <c r="AX28"/>
  <c r="AW28"/>
  <c r="O23"/>
  <c r="AX23"/>
  <c r="AW23"/>
  <c r="M37" i="78"/>
  <c r="AX37"/>
  <c r="AW37"/>
  <c r="C82" i="91"/>
  <c r="AA22" i="62"/>
  <c r="M27" i="78"/>
  <c r="Z27" s="1"/>
  <c r="D87" i="91" s="1"/>
  <c r="AX27" i="78"/>
  <c r="AW27"/>
  <c r="O33"/>
  <c r="AX33"/>
  <c r="AW33"/>
  <c r="O26"/>
  <c r="AX26"/>
  <c r="AW26"/>
  <c r="O37" i="80"/>
  <c r="AX37"/>
  <c r="AW37"/>
  <c r="O31"/>
  <c r="AX31"/>
  <c r="AW31"/>
  <c r="O27"/>
  <c r="AX27"/>
  <c r="AW27"/>
  <c r="O16"/>
  <c r="AX16"/>
  <c r="AW16"/>
  <c r="O20"/>
  <c r="AX20"/>
  <c r="AW20"/>
  <c r="O38"/>
  <c r="AX38"/>
  <c r="AW38"/>
  <c r="O30" i="81"/>
  <c r="AX30"/>
  <c r="AW30"/>
  <c r="O15"/>
  <c r="AX15"/>
  <c r="AW15"/>
  <c r="O29"/>
  <c r="AX29"/>
  <c r="AW29"/>
  <c r="O35"/>
  <c r="AX35"/>
  <c r="AW35"/>
  <c r="O17"/>
  <c r="AX17"/>
  <c r="AW17"/>
  <c r="AX38" i="82"/>
  <c r="AW38"/>
  <c r="O36"/>
  <c r="AX36"/>
  <c r="AW36"/>
  <c r="M26"/>
  <c r="AX26"/>
  <c r="AW26"/>
  <c r="M27"/>
  <c r="AX27"/>
  <c r="AW27"/>
  <c r="O27" i="83"/>
  <c r="AX27"/>
  <c r="AW27"/>
  <c r="O13"/>
  <c r="AX13"/>
  <c r="AW13"/>
  <c r="O37" i="84"/>
  <c r="AX37"/>
  <c r="AW37"/>
  <c r="O26"/>
  <c r="AX26"/>
  <c r="AW26"/>
  <c r="O27"/>
  <c r="AX27"/>
  <c r="AW27"/>
  <c r="O16"/>
  <c r="AX16"/>
  <c r="AW16"/>
  <c r="O35"/>
  <c r="AX35"/>
  <c r="AW35"/>
  <c r="M30" i="85"/>
  <c r="Z30" s="1"/>
  <c r="K90" i="91" s="1"/>
  <c r="AX30" i="85"/>
  <c r="AW30"/>
  <c r="O23"/>
  <c r="AX23"/>
  <c r="AW23"/>
  <c r="O19" i="86"/>
  <c r="AX19"/>
  <c r="AW19"/>
  <c r="O13"/>
  <c r="AX13"/>
  <c r="AW13"/>
  <c r="O21"/>
  <c r="AX21"/>
  <c r="AW21"/>
  <c r="O18"/>
  <c r="AX18"/>
  <c r="AW18"/>
  <c r="O38"/>
  <c r="AX38"/>
  <c r="AW38"/>
  <c r="O14"/>
  <c r="AX14"/>
  <c r="AW14"/>
  <c r="AX39" i="83"/>
  <c r="AW39"/>
  <c r="O34" i="79"/>
  <c r="AX34"/>
  <c r="AW34"/>
  <c r="O14"/>
  <c r="AX14"/>
  <c r="AW14"/>
  <c r="O26"/>
  <c r="AX26"/>
  <c r="AW26"/>
  <c r="AX15"/>
  <c r="AW15"/>
  <c r="O20"/>
  <c r="AX20"/>
  <c r="AW20"/>
  <c r="AX39"/>
  <c r="AW39"/>
  <c r="Z44" i="62"/>
  <c r="C69" i="91"/>
  <c r="M13" i="78"/>
  <c r="Z13" s="1"/>
  <c r="AA13" s="1"/>
  <c r="AX13"/>
  <c r="AW13"/>
  <c r="AX39"/>
  <c r="AW39"/>
  <c r="AX38"/>
  <c r="AW38"/>
  <c r="O26" i="80"/>
  <c r="AX26"/>
  <c r="AW26"/>
  <c r="O12"/>
  <c r="AX12"/>
  <c r="AW12"/>
  <c r="O30"/>
  <c r="AX30"/>
  <c r="AW30"/>
  <c r="O29"/>
  <c r="AX29"/>
  <c r="AW29"/>
  <c r="O19"/>
  <c r="AX19"/>
  <c r="AW19"/>
  <c r="O32"/>
  <c r="AX32"/>
  <c r="AW32"/>
  <c r="O13" i="81"/>
  <c r="AX13"/>
  <c r="AW13"/>
  <c r="O14"/>
  <c r="AX14"/>
  <c r="AW14"/>
  <c r="O22"/>
  <c r="AX22"/>
  <c r="AW22"/>
  <c r="O37"/>
  <c r="AX37"/>
  <c r="AW37"/>
  <c r="O23"/>
  <c r="AX23"/>
  <c r="AW23"/>
  <c r="O38"/>
  <c r="AX38"/>
  <c r="AW38"/>
  <c r="O30" i="82"/>
  <c r="AX30"/>
  <c r="AW30"/>
  <c r="M15"/>
  <c r="Z15" s="1"/>
  <c r="H75" i="91" s="1"/>
  <c r="AX15" i="82"/>
  <c r="AW15"/>
  <c r="O16"/>
  <c r="AX16"/>
  <c r="AW16"/>
  <c r="O22" i="83"/>
  <c r="AX22"/>
  <c r="AW22"/>
  <c r="M20"/>
  <c r="Z20" s="1"/>
  <c r="I80" i="91" s="1"/>
  <c r="AX20" i="83"/>
  <c r="AW20"/>
  <c r="O34"/>
  <c r="AX34"/>
  <c r="AW34"/>
  <c r="O28" i="84"/>
  <c r="AX28"/>
  <c r="AW28"/>
  <c r="O13"/>
  <c r="AX13"/>
  <c r="AW13"/>
  <c r="O34"/>
  <c r="AX34"/>
  <c r="AW34"/>
  <c r="O33"/>
  <c r="AX33"/>
  <c r="AW33"/>
  <c r="O15"/>
  <c r="AX15"/>
  <c r="AW15"/>
  <c r="AX37" i="85"/>
  <c r="AW37"/>
  <c r="O31"/>
  <c r="AX31"/>
  <c r="AW31"/>
  <c r="O23" i="86"/>
  <c r="AX23"/>
  <c r="AW23"/>
  <c r="O33"/>
  <c r="AX33"/>
  <c r="AW33"/>
  <c r="O15"/>
  <c r="AX15"/>
  <c r="AW15"/>
  <c r="O22"/>
  <c r="AX22"/>
  <c r="AW22"/>
  <c r="O36"/>
  <c r="AX36"/>
  <c r="AW36"/>
  <c r="O24"/>
  <c r="AX24"/>
  <c r="AW24"/>
  <c r="AX37" i="82"/>
  <c r="AW37"/>
  <c r="O32" i="79"/>
  <c r="AX32"/>
  <c r="AW32"/>
  <c r="O33"/>
  <c r="AX33"/>
  <c r="AW33"/>
  <c r="O11"/>
  <c r="AX11"/>
  <c r="AW11"/>
  <c r="O24"/>
  <c r="AX24"/>
  <c r="AW24"/>
  <c r="O31"/>
  <c r="AX31"/>
  <c r="AW31"/>
  <c r="O14" i="78"/>
  <c r="AX14"/>
  <c r="AW14"/>
  <c r="O11"/>
  <c r="AX11"/>
  <c r="AW11"/>
  <c r="O34"/>
  <c r="AX34"/>
  <c r="AW34"/>
  <c r="O13" i="80"/>
  <c r="AX13"/>
  <c r="AW13"/>
  <c r="O18"/>
  <c r="AX18"/>
  <c r="AW18"/>
  <c r="O22"/>
  <c r="AX22"/>
  <c r="AW22"/>
  <c r="M39"/>
  <c r="AX39"/>
  <c r="AW39"/>
  <c r="O24"/>
  <c r="AX24"/>
  <c r="AW24"/>
  <c r="O33"/>
  <c r="AX33"/>
  <c r="AW33"/>
  <c r="O21" i="81"/>
  <c r="AX21"/>
  <c r="AW21"/>
  <c r="O27"/>
  <c r="AX27"/>
  <c r="AW27"/>
  <c r="O24"/>
  <c r="AX24"/>
  <c r="AW24"/>
  <c r="O31"/>
  <c r="AX31"/>
  <c r="AW31"/>
  <c r="O34"/>
  <c r="AX34"/>
  <c r="AW34"/>
  <c r="O29" i="82"/>
  <c r="AX29"/>
  <c r="AW29"/>
  <c r="M24"/>
  <c r="Z24" s="1"/>
  <c r="AA24" s="1"/>
  <c r="AX24"/>
  <c r="AW24"/>
  <c r="M31"/>
  <c r="Z31" s="1"/>
  <c r="H91" i="91" s="1"/>
  <c r="AX31" i="82"/>
  <c r="AW31"/>
  <c r="O21" i="83"/>
  <c r="AX21"/>
  <c r="AW21"/>
  <c r="O35"/>
  <c r="AX35"/>
  <c r="AW35"/>
  <c r="O28"/>
  <c r="AX28"/>
  <c r="AW28"/>
  <c r="O19" i="84"/>
  <c r="AX19"/>
  <c r="AW19"/>
  <c r="O30"/>
  <c r="AX30"/>
  <c r="AW30"/>
  <c r="O20"/>
  <c r="AX20"/>
  <c r="AW20"/>
  <c r="O39"/>
  <c r="AX39"/>
  <c r="AW39"/>
  <c r="O36"/>
  <c r="AX36"/>
  <c r="AW36"/>
  <c r="O22" i="85"/>
  <c r="AX22"/>
  <c r="AW22"/>
  <c r="O15"/>
  <c r="AX15"/>
  <c r="AW15"/>
  <c r="O16" i="86"/>
  <c r="AX16"/>
  <c r="AW16"/>
  <c r="O34"/>
  <c r="AX34"/>
  <c r="AW34"/>
  <c r="O30"/>
  <c r="AX30"/>
  <c r="AW30"/>
  <c r="O25"/>
  <c r="AX25"/>
  <c r="AW25"/>
  <c r="O35"/>
  <c r="AX35"/>
  <c r="AW35"/>
  <c r="O32"/>
  <c r="AX32"/>
  <c r="AW32"/>
  <c r="O12"/>
  <c r="AX12"/>
  <c r="AW12"/>
  <c r="W40" i="62"/>
  <c r="AX39"/>
  <c r="AX44" s="1"/>
  <c r="AW39"/>
  <c r="AW45" s="1"/>
  <c r="O25" i="79"/>
  <c r="AX25"/>
  <c r="AW25"/>
  <c r="O21"/>
  <c r="AX21"/>
  <c r="AW21"/>
  <c r="O36"/>
  <c r="AX36"/>
  <c r="AW36"/>
  <c r="O12"/>
  <c r="AX12"/>
  <c r="AW12"/>
  <c r="O30"/>
  <c r="AX30"/>
  <c r="AW30"/>
  <c r="C81" i="91"/>
  <c r="AA11" i="62"/>
  <c r="C71" i="91"/>
  <c r="D93"/>
  <c r="D69"/>
  <c r="D94"/>
  <c r="F69"/>
  <c r="F82"/>
  <c r="I92"/>
  <c r="I93"/>
  <c r="C19"/>
  <c r="H84"/>
  <c r="K82"/>
  <c r="I69"/>
  <c r="J69"/>
  <c r="K89"/>
  <c r="F99"/>
  <c r="K96"/>
  <c r="K87"/>
  <c r="I81"/>
  <c r="I87"/>
  <c r="I85"/>
  <c r="M81"/>
  <c r="M100" s="1"/>
  <c r="I82"/>
  <c r="K91"/>
  <c r="G69"/>
  <c r="AA17" i="83"/>
  <c r="AA33" i="82"/>
  <c r="AA10" i="83"/>
  <c r="AA14" i="85"/>
  <c r="AA35"/>
  <c r="AA17" i="82"/>
  <c r="AA24" i="85"/>
  <c r="AA31" i="83"/>
  <c r="AA19" i="85"/>
  <c r="AA30" i="78"/>
  <c r="AA17" i="85"/>
  <c r="AA24" i="83"/>
  <c r="AA29" i="78"/>
  <c r="AA15"/>
  <c r="AA15" i="83"/>
  <c r="AA32" i="85"/>
  <c r="AA35" i="82"/>
  <c r="AA33" i="85"/>
  <c r="AA35" i="83"/>
  <c r="AA12"/>
  <c r="AA35" i="78"/>
  <c r="AA26" i="85"/>
  <c r="AA20"/>
  <c r="AA24" i="78"/>
  <c r="AA30" i="85"/>
  <c r="AA31" i="82"/>
  <c r="AA12" i="78"/>
  <c r="AA34" i="79"/>
  <c r="AA27" i="80"/>
  <c r="AA10" i="79"/>
  <c r="AA35" i="80"/>
  <c r="AA32"/>
  <c r="AA31"/>
  <c r="AA33" i="79"/>
  <c r="AA20" i="80"/>
  <c r="AA37"/>
  <c r="AA28" i="79"/>
  <c r="AA20"/>
  <c r="AA30" i="80"/>
  <c r="AA27" i="79"/>
  <c r="AA33" i="80"/>
  <c r="AA13" i="86"/>
  <c r="AA15"/>
  <c r="AA34"/>
  <c r="AA22"/>
  <c r="AA18"/>
  <c r="AA12"/>
  <c r="AA25"/>
  <c r="AA38"/>
  <c r="AA35"/>
  <c r="AA19"/>
  <c r="AA17" i="81"/>
  <c r="AA38"/>
  <c r="AA13"/>
  <c r="AA16"/>
  <c r="AA14"/>
  <c r="AA22"/>
  <c r="AA24"/>
  <c r="AA35"/>
  <c r="AA31"/>
  <c r="AA20" i="84"/>
  <c r="AA27"/>
  <c r="AA33"/>
  <c r="AA37"/>
  <c r="AA20" i="82"/>
  <c r="AA25"/>
  <c r="AA22" i="79"/>
  <c r="AA34" i="82"/>
  <c r="AA32" i="84"/>
  <c r="AA12"/>
  <c r="AA17"/>
  <c r="AA11"/>
  <c r="AA39" i="81"/>
  <c r="AA11"/>
  <c r="AA23" i="78"/>
  <c r="AA14" i="82"/>
  <c r="AA36" i="80"/>
  <c r="AA27" i="86"/>
  <c r="AA11" i="83"/>
  <c r="AA19" i="79"/>
  <c r="AA29"/>
  <c r="AA20" i="86"/>
  <c r="AA27" i="82"/>
  <c r="AA21" i="80"/>
  <c r="AA14"/>
  <c r="AA13" i="82"/>
  <c r="AA37" i="79"/>
  <c r="AA32" i="78"/>
  <c r="AA16" i="79"/>
  <c r="AA11" i="86"/>
  <c r="AA13" i="85"/>
  <c r="AA23" i="80"/>
  <c r="AA22" i="78"/>
  <c r="AA26" i="83"/>
  <c r="AA32" i="82"/>
  <c r="AA32" i="81"/>
  <c r="AA25"/>
  <c r="AA25" i="85"/>
  <c r="AA25" i="84"/>
  <c r="AA21" i="85"/>
  <c r="AA11"/>
  <c r="AA26" i="81"/>
  <c r="AA18"/>
  <c r="AA29" i="83"/>
  <c r="AA18" i="78"/>
  <c r="AA18" i="85"/>
  <c r="AA38" i="79"/>
  <c r="AA28" i="80"/>
  <c r="AA15"/>
  <c r="AA11" i="82"/>
  <c r="AA23" i="62"/>
  <c r="AA14"/>
  <c r="AA20"/>
  <c r="AA27"/>
  <c r="AA36"/>
  <c r="AA12"/>
  <c r="AA18"/>
  <c r="AA29"/>
  <c r="AA38" i="84"/>
  <c r="AA22" i="87"/>
  <c r="AA13"/>
  <c r="AA20"/>
  <c r="AA35"/>
  <c r="AA38" i="62"/>
  <c r="AA33" i="87"/>
  <c r="AA29"/>
  <c r="AA10" i="85"/>
  <c r="AA10" i="78"/>
  <c r="AA28"/>
  <c r="AA23" i="83"/>
  <c r="AA31" i="78"/>
  <c r="AA18" i="82"/>
  <c r="AA19" i="83"/>
  <c r="AA11" i="78"/>
  <c r="AA36"/>
  <c r="AA18" i="83"/>
  <c r="AA36"/>
  <c r="AA19" i="82"/>
  <c r="AA12" i="85"/>
  <c r="AA17" i="78"/>
  <c r="AA22" i="82"/>
  <c r="AA20" i="83"/>
  <c r="AA27" i="78"/>
  <c r="AA24" i="79"/>
  <c r="AA19" i="80"/>
  <c r="AA32" i="79"/>
  <c r="AA16" i="80"/>
  <c r="AA24"/>
  <c r="AA38"/>
  <c r="AA35" i="79"/>
  <c r="AA12" i="80"/>
  <c r="AA14" i="79"/>
  <c r="AA26" i="80"/>
  <c r="AA17"/>
  <c r="AA26" i="79"/>
  <c r="AA31"/>
  <c r="AA11"/>
  <c r="AA18" i="80"/>
  <c r="AA23" i="79"/>
  <c r="AA13" i="80"/>
  <c r="AA33" i="86"/>
  <c r="AA30"/>
  <c r="AA32"/>
  <c r="AA24"/>
  <c r="AA14"/>
  <c r="AA36"/>
  <c r="AA16"/>
  <c r="AA23"/>
  <c r="AA21"/>
  <c r="AA34" i="81"/>
  <c r="AA30"/>
  <c r="AA21"/>
  <c r="AA15"/>
  <c r="AA27"/>
  <c r="AA29"/>
  <c r="AA37"/>
  <c r="AA23"/>
  <c r="AA26" i="84"/>
  <c r="AA30"/>
  <c r="AA23"/>
  <c r="AA16"/>
  <c r="AA15"/>
  <c r="AA35"/>
  <c r="AA19"/>
  <c r="AA28" i="82"/>
  <c r="AA30" i="83"/>
  <c r="AA28" i="85"/>
  <c r="AA21" i="78"/>
  <c r="AA24" i="84"/>
  <c r="AA31"/>
  <c r="AA13" i="79"/>
  <c r="AA12" i="81"/>
  <c r="AA33"/>
  <c r="AA19"/>
  <c r="AA18" i="79"/>
  <c r="AA16" i="78"/>
  <c r="AA10" i="82"/>
  <c r="AA18" i="84"/>
  <c r="AA10"/>
  <c r="AA17" i="79"/>
  <c r="AA25" i="78"/>
  <c r="AA26" i="86"/>
  <c r="AA12" i="82"/>
  <c r="AA34" i="85"/>
  <c r="AA37" i="62"/>
  <c r="AA33"/>
  <c r="AA32"/>
  <c r="AA30"/>
  <c r="AA16"/>
  <c r="AA31"/>
  <c r="AA25"/>
  <c r="AA15" i="82"/>
  <c r="AA39" i="86"/>
  <c r="AA11" i="87"/>
  <c r="AA18"/>
  <c r="AA34"/>
  <c r="AA26"/>
  <c r="AA12"/>
  <c r="AA25"/>
  <c r="AA24" i="62"/>
  <c r="AA26"/>
  <c r="AA16" i="83"/>
  <c r="AA9" i="62"/>
  <c r="Z25" i="80"/>
  <c r="F85" i="91" s="1"/>
  <c r="M40" i="87"/>
  <c r="M44"/>
  <c r="U44" s="1"/>
  <c r="Z26" i="82"/>
  <c r="H86" i="91" s="1"/>
  <c r="M29" i="80"/>
  <c r="Z29" s="1"/>
  <c r="F89" i="91" s="1"/>
  <c r="M16" i="82"/>
  <c r="Z16" s="1"/>
  <c r="H76" i="91" s="1"/>
  <c r="O40" i="87"/>
  <c r="AA21"/>
  <c r="Z40"/>
  <c r="C61" i="91" s="1"/>
  <c r="M23" i="82"/>
  <c r="Z23" s="1"/>
  <c r="Z16" i="85"/>
  <c r="K76" i="91" s="1"/>
  <c r="Z21" i="79"/>
  <c r="E81" i="91" s="1"/>
  <c r="M29" i="86"/>
  <c r="Z29" s="1"/>
  <c r="L89" i="91" s="1"/>
  <c r="M10" i="86"/>
  <c r="Z10" s="1"/>
  <c r="L70" i="91" s="1"/>
  <c r="M28" i="81"/>
  <c r="Z28" s="1"/>
  <c r="G88" i="91" s="1"/>
  <c r="M10" i="81"/>
  <c r="Z10" s="1"/>
  <c r="G70" i="91" s="1"/>
  <c r="O32" i="82"/>
  <c r="M39" i="86"/>
  <c r="W40" i="81"/>
  <c r="Z25" i="79"/>
  <c r="E85" i="91" s="1"/>
  <c r="M12" i="79"/>
  <c r="Z12" s="1"/>
  <c r="E72" i="91" s="1"/>
  <c r="M21" i="79"/>
  <c r="M37" i="86"/>
  <c r="Z37" s="1"/>
  <c r="L97" i="91" s="1"/>
  <c r="M28" i="86"/>
  <c r="M17"/>
  <c r="Z17" s="1"/>
  <c r="L77" i="91" s="1"/>
  <c r="M29" i="84"/>
  <c r="Z29" s="1"/>
  <c r="J89" i="91" s="1"/>
  <c r="M21" i="84"/>
  <c r="Z21" s="1"/>
  <c r="J81" i="91" s="1"/>
  <c r="W40" i="86"/>
  <c r="Z44" i="87"/>
  <c r="M14" i="83"/>
  <c r="Z14" s="1"/>
  <c r="I74" i="91" s="1"/>
  <c r="M10" i="80"/>
  <c r="Z10" s="1"/>
  <c r="F70" i="91" s="1"/>
  <c r="M36" i="79"/>
  <c r="Z36" s="1"/>
  <c r="E96" i="91" s="1"/>
  <c r="M25" i="79"/>
  <c r="M11" i="80"/>
  <c r="Z11" s="1"/>
  <c r="Z34"/>
  <c r="F94" i="91" s="1"/>
  <c r="M30" i="79"/>
  <c r="Z30" s="1"/>
  <c r="E90" i="91" s="1"/>
  <c r="Z28" i="86"/>
  <c r="L88" i="91" s="1"/>
  <c r="Z31" i="86"/>
  <c r="L91" i="91" s="1"/>
  <c r="M20" i="81"/>
  <c r="Z20" s="1"/>
  <c r="G80" i="91" s="1"/>
  <c r="Z36" i="81"/>
  <c r="G96" i="91" s="1"/>
  <c r="Z22" i="84"/>
  <c r="J82" i="91" s="1"/>
  <c r="M14" i="84"/>
  <c r="Z14" s="1"/>
  <c r="J74" i="91" s="1"/>
  <c r="Z21" i="82"/>
  <c r="H81" i="91" s="1"/>
  <c r="O15" i="79"/>
  <c r="O40" s="1"/>
  <c r="M15"/>
  <c r="Z15" s="1"/>
  <c r="E75" i="91" s="1"/>
  <c r="M26" i="78"/>
  <c r="Z26" s="1"/>
  <c r="D86" i="91" s="1"/>
  <c r="Z13" i="84"/>
  <c r="J73" i="91" s="1"/>
  <c r="Z34" i="84"/>
  <c r="J94" i="91" s="1"/>
  <c r="M28" i="84"/>
  <c r="Z28" s="1"/>
  <c r="J88" i="91" s="1"/>
  <c r="M36" i="84"/>
  <c r="Z36" s="1"/>
  <c r="J96" i="91" s="1"/>
  <c r="O39" i="62"/>
  <c r="O40" s="1"/>
  <c r="M39"/>
  <c r="M40" s="1"/>
  <c r="O27" i="78"/>
  <c r="AA19" i="62"/>
  <c r="Z40"/>
  <c r="C51" i="91" s="1"/>
  <c r="AA23" i="89"/>
  <c r="Z44"/>
  <c r="Z40"/>
  <c r="M20" i="78"/>
  <c r="Z20" s="1"/>
  <c r="D80" i="91" s="1"/>
  <c r="O39" i="86"/>
  <c r="O30" i="85"/>
  <c r="O16"/>
  <c r="O20" i="83"/>
  <c r="O15" i="82"/>
  <c r="O24"/>
  <c r="O26"/>
  <c r="O31"/>
  <c r="O25" i="80"/>
  <c r="O39"/>
  <c r="W40"/>
  <c r="O13" i="78"/>
  <c r="O12"/>
  <c r="M38" i="85"/>
  <c r="Z38" s="1"/>
  <c r="K98" i="91" s="1"/>
  <c r="W40" i="78"/>
  <c r="M39" i="84"/>
  <c r="M44" i="62"/>
  <c r="U44" s="1"/>
  <c r="W40" i="82"/>
  <c r="W40" i="83"/>
  <c r="Z9" i="82"/>
  <c r="Z9" i="85"/>
  <c r="K69" i="91" s="1"/>
  <c r="W40" i="79"/>
  <c r="W40" i="84"/>
  <c r="O44" i="88"/>
  <c r="Z9" i="86"/>
  <c r="M44"/>
  <c r="U44" s="1"/>
  <c r="O39" i="89"/>
  <c r="O40" s="1"/>
  <c r="W40"/>
  <c r="O40" i="86"/>
  <c r="Z9" i="79"/>
  <c r="E69" i="91" s="1"/>
  <c r="U40" i="86"/>
  <c r="W40" i="85"/>
  <c r="O40" i="81"/>
  <c r="AA9" i="80"/>
  <c r="U40" i="81"/>
  <c r="O40" i="84"/>
  <c r="M37" i="82"/>
  <c r="Z37" s="1"/>
  <c r="H97" i="91" s="1"/>
  <c r="O37" i="82"/>
  <c r="Z37" i="83"/>
  <c r="I97" i="91" s="1"/>
  <c r="O37" i="83"/>
  <c r="Z37" i="78"/>
  <c r="D97" i="91" s="1"/>
  <c r="O37" i="78"/>
  <c r="Z39"/>
  <c r="D99" i="91" s="1"/>
  <c r="O39" i="78"/>
  <c r="Z39" i="83"/>
  <c r="I99" i="91" s="1"/>
  <c r="O39" i="83"/>
  <c r="M39" i="82"/>
  <c r="O39"/>
  <c r="Z38" i="78"/>
  <c r="D98" i="91" s="1"/>
  <c r="O38" i="78"/>
  <c r="Z38" i="82"/>
  <c r="H98" i="91" s="1"/>
  <c r="O38" i="82"/>
  <c r="AA9" i="84"/>
  <c r="AA9" i="81"/>
  <c r="M39" i="89"/>
  <c r="AA22" i="80"/>
  <c r="AA9" i="86"/>
  <c r="M39" i="79"/>
  <c r="Z19" i="78"/>
  <c r="D79" i="91" s="1"/>
  <c r="AA31" i="85"/>
  <c r="Z15"/>
  <c r="K75" i="91" s="1"/>
  <c r="Z28" i="83"/>
  <c r="I88" i="91" s="1"/>
  <c r="Z23" i="85"/>
  <c r="K83" i="91" s="1"/>
  <c r="AA22" i="85"/>
  <c r="AA33" i="78"/>
  <c r="AA22" i="83"/>
  <c r="AA34" i="78"/>
  <c r="Z36" i="82"/>
  <c r="H96" i="91" s="1"/>
  <c r="Z13" i="83"/>
  <c r="I73" i="91" s="1"/>
  <c r="Z29" i="82"/>
  <c r="H89" i="91" s="1"/>
  <c r="AA21" i="83"/>
  <c r="AA27"/>
  <c r="AA23" i="82"/>
  <c r="Z14" i="78"/>
  <c r="D74" i="91" s="1"/>
  <c r="Z30" i="82"/>
  <c r="Z34" i="83"/>
  <c r="I94" i="91" s="1"/>
  <c r="AA9" i="82"/>
  <c r="M39" i="85"/>
  <c r="Z39" s="1"/>
  <c r="K99" i="91" s="1"/>
  <c r="M37" i="85"/>
  <c r="Z37" s="1"/>
  <c r="AA9" i="78"/>
  <c r="M38" i="83"/>
  <c r="AA9"/>
  <c r="AX44" i="85" l="1"/>
  <c r="AY45" i="89"/>
  <c r="AY45" i="87"/>
  <c r="C39" i="91" s="1"/>
  <c r="D73"/>
  <c r="AW44" i="85"/>
  <c r="AY44" s="1"/>
  <c r="AX45" i="84"/>
  <c r="AX45" i="81"/>
  <c r="AW44" i="84"/>
  <c r="AW44" i="81"/>
  <c r="AX45" i="80"/>
  <c r="AX44" i="82"/>
  <c r="AX45" i="83"/>
  <c r="AX44" i="86"/>
  <c r="AW45" i="80"/>
  <c r="AY45" s="1"/>
  <c r="C32" i="91" s="1"/>
  <c r="AW44" i="82"/>
  <c r="AY44" s="1"/>
  <c r="AW45" i="83"/>
  <c r="AY45" s="1"/>
  <c r="C35" i="91" s="1"/>
  <c r="AW44" i="86"/>
  <c r="AY44" s="1"/>
  <c r="L53" i="91"/>
  <c r="J31"/>
  <c r="U40" i="82"/>
  <c r="L56" i="91"/>
  <c r="J34"/>
  <c r="AW45" i="81"/>
  <c r="AY45" s="1"/>
  <c r="C33" i="91" s="1"/>
  <c r="AX45" i="85"/>
  <c r="AW45" i="84"/>
  <c r="AY45" s="1"/>
  <c r="C36" i="91" s="1"/>
  <c r="AY44" i="87"/>
  <c r="AX44" i="83"/>
  <c r="AW45" i="86"/>
  <c r="AX45"/>
  <c r="AX44" i="81"/>
  <c r="AY44" s="1"/>
  <c r="AX44" i="84"/>
  <c r="AY44" s="1"/>
  <c r="H55" i="91"/>
  <c r="F33"/>
  <c r="H60"/>
  <c r="F38"/>
  <c r="L58"/>
  <c r="J36"/>
  <c r="U40" i="83"/>
  <c r="L57" i="91"/>
  <c r="J35"/>
  <c r="U40" i="78"/>
  <c r="L52" i="91"/>
  <c r="J30"/>
  <c r="U40" i="80"/>
  <c r="L54" i="91"/>
  <c r="J32"/>
  <c r="L55"/>
  <c r="J33"/>
  <c r="G39"/>
  <c r="H39"/>
  <c r="K39"/>
  <c r="O39" s="1"/>
  <c r="P39" s="1"/>
  <c r="L39"/>
  <c r="H61"/>
  <c r="F39"/>
  <c r="N39" s="1"/>
  <c r="AX44" i="89"/>
  <c r="AW44" i="62"/>
  <c r="AY44" s="1"/>
  <c r="L59" i="91"/>
  <c r="J37"/>
  <c r="L60"/>
  <c r="J38"/>
  <c r="U40" i="62"/>
  <c r="L51" i="91"/>
  <c r="J29"/>
  <c r="AW45" i="82"/>
  <c r="AW44" i="83"/>
  <c r="AY44" s="1"/>
  <c r="AX44" i="80"/>
  <c r="AX45" i="62"/>
  <c r="AY45" s="1"/>
  <c r="C29" i="91" s="1"/>
  <c r="AX45" i="82"/>
  <c r="AW45" i="85"/>
  <c r="AY45" s="1"/>
  <c r="C37" i="91" s="1"/>
  <c r="AW44" i="80"/>
  <c r="AY44" s="1"/>
  <c r="AW44" i="89"/>
  <c r="AY44" s="1"/>
  <c r="I40" i="91"/>
  <c r="AW44" i="78"/>
  <c r="AX44"/>
  <c r="AX45"/>
  <c r="AW45"/>
  <c r="AX44" i="79"/>
  <c r="AX45"/>
  <c r="AW45"/>
  <c r="AW44"/>
  <c r="Q39" i="91"/>
  <c r="C100"/>
  <c r="E100"/>
  <c r="G100"/>
  <c r="D100"/>
  <c r="F71"/>
  <c r="F100" s="1"/>
  <c r="H83"/>
  <c r="K97"/>
  <c r="H90"/>
  <c r="H69"/>
  <c r="R19"/>
  <c r="K19"/>
  <c r="L19"/>
  <c r="M19" s="1"/>
  <c r="I19"/>
  <c r="J19" s="1"/>
  <c r="F19"/>
  <c r="H19" s="1"/>
  <c r="G19"/>
  <c r="Q19"/>
  <c r="P19"/>
  <c r="O19"/>
  <c r="N19"/>
  <c r="L69"/>
  <c r="L100" s="1"/>
  <c r="C18"/>
  <c r="J62"/>
  <c r="K62" s="1"/>
  <c r="M62"/>
  <c r="N62" s="1"/>
  <c r="G62"/>
  <c r="I62" s="1"/>
  <c r="K100"/>
  <c r="J100"/>
  <c r="C8"/>
  <c r="AA39" i="85"/>
  <c r="AA14" i="78"/>
  <c r="AA29" i="82"/>
  <c r="AA13" i="83"/>
  <c r="AA23" i="85"/>
  <c r="AA15"/>
  <c r="AA19" i="78"/>
  <c r="AA38" i="82"/>
  <c r="AA38" i="78"/>
  <c r="AA39" i="83"/>
  <c r="AA39" i="78"/>
  <c r="AA37"/>
  <c r="AA37" i="83"/>
  <c r="AA37" i="82"/>
  <c r="AA9" i="79"/>
  <c r="AA36" i="84"/>
  <c r="AA34"/>
  <c r="AA26" i="78"/>
  <c r="AA21" i="82"/>
  <c r="AA22" i="84"/>
  <c r="AA20" i="81"/>
  <c r="AA28" i="86"/>
  <c r="AA34" i="80"/>
  <c r="AA10"/>
  <c r="AA21" i="84"/>
  <c r="AA17" i="86"/>
  <c r="AA37"/>
  <c r="AA12" i="79"/>
  <c r="AA28" i="81"/>
  <c r="AA29" i="86"/>
  <c r="AA16" i="85"/>
  <c r="AA29" i="80"/>
  <c r="AA25"/>
  <c r="AA34" i="83"/>
  <c r="AA36" i="82"/>
  <c r="AA28" i="83"/>
  <c r="AA9" i="85"/>
  <c r="AA38"/>
  <c r="AA20" i="78"/>
  <c r="AA28" i="84"/>
  <c r="AA13"/>
  <c r="AA15" i="79"/>
  <c r="AA14" i="84"/>
  <c r="AA36" i="81"/>
  <c r="AA31" i="86"/>
  <c r="AA30" i="79"/>
  <c r="AA36"/>
  <c r="AA14" i="83"/>
  <c r="AA29" i="84"/>
  <c r="AA25" i="79"/>
  <c r="AA10" i="81"/>
  <c r="AA10" i="86"/>
  <c r="AA21" i="79"/>
  <c r="AA16" i="82"/>
  <c r="AA26"/>
  <c r="O44" i="87"/>
  <c r="AA11" i="80"/>
  <c r="Z40"/>
  <c r="C54" i="91" s="1"/>
  <c r="Z44" i="80"/>
  <c r="M44"/>
  <c r="U44" s="1"/>
  <c r="O40"/>
  <c r="M40" i="86"/>
  <c r="M40" i="80"/>
  <c r="M40" i="84"/>
  <c r="M44" i="83"/>
  <c r="U44" s="1"/>
  <c r="M40" i="81"/>
  <c r="Z40"/>
  <c r="C55" i="91" s="1"/>
  <c r="M40" i="79"/>
  <c r="M44" i="81"/>
  <c r="U44" s="1"/>
  <c r="Z44"/>
  <c r="M44" i="84"/>
  <c r="U44" s="1"/>
  <c r="M44" i="78"/>
  <c r="U44" s="1"/>
  <c r="Z44" i="84"/>
  <c r="M40" i="78"/>
  <c r="O44" i="62"/>
  <c r="Z40" i="84"/>
  <c r="C58" i="91" s="1"/>
  <c r="O40" i="85"/>
  <c r="Z38" i="83"/>
  <c r="I98" i="91" s="1"/>
  <c r="I100" s="1"/>
  <c r="O40" i="83"/>
  <c r="O40" i="82"/>
  <c r="M40"/>
  <c r="O40" i="78"/>
  <c r="Z44" i="82"/>
  <c r="Z40"/>
  <c r="C56" i="91" s="1"/>
  <c r="M40" i="85"/>
  <c r="U40"/>
  <c r="Z44" i="79"/>
  <c r="Z40"/>
  <c r="C53" i="91" s="1"/>
  <c r="S53" s="1"/>
  <c r="M44" i="85"/>
  <c r="U44" s="1"/>
  <c r="M44" i="82"/>
  <c r="U44" s="1"/>
  <c r="U40" i="89"/>
  <c r="Z44" i="86"/>
  <c r="Z40"/>
  <c r="C60" i="91" s="1"/>
  <c r="U40" i="79"/>
  <c r="M44"/>
  <c r="U44" s="1"/>
  <c r="Z44" i="78"/>
  <c r="M40" i="83"/>
  <c r="M44" i="89"/>
  <c r="U44" s="1"/>
  <c r="M40"/>
  <c r="O44" s="1"/>
  <c r="U40" i="84"/>
  <c r="Z44" i="85"/>
  <c r="Z40"/>
  <c r="C59" i="91" s="1"/>
  <c r="Z40" i="83"/>
  <c r="C57" i="91" s="1"/>
  <c r="Z40" i="78"/>
  <c r="C52" i="91" s="1"/>
  <c r="AA30" i="82"/>
  <c r="AA37" i="85"/>
  <c r="AY45" i="86" l="1"/>
  <c r="C38" i="91" s="1"/>
  <c r="L38" s="1"/>
  <c r="I39"/>
  <c r="L29"/>
  <c r="G29"/>
  <c r="K29"/>
  <c r="H29"/>
  <c r="O29"/>
  <c r="P29" s="1"/>
  <c r="H58"/>
  <c r="F36"/>
  <c r="N36" s="1"/>
  <c r="H54"/>
  <c r="F32"/>
  <c r="N32" s="1"/>
  <c r="G38"/>
  <c r="H38"/>
  <c r="K38"/>
  <c r="M38" s="1"/>
  <c r="H56"/>
  <c r="F34"/>
  <c r="N34" s="1"/>
  <c r="L35"/>
  <c r="H35"/>
  <c r="K35"/>
  <c r="G35"/>
  <c r="O35"/>
  <c r="P35" s="1"/>
  <c r="AY44" i="78"/>
  <c r="J41" i="91"/>
  <c r="H52"/>
  <c r="F30"/>
  <c r="N30" s="1"/>
  <c r="H36"/>
  <c r="K36"/>
  <c r="O36" s="1"/>
  <c r="P36" s="1"/>
  <c r="G36"/>
  <c r="L36"/>
  <c r="N33"/>
  <c r="Q33" s="1"/>
  <c r="H53"/>
  <c r="F31"/>
  <c r="N31" s="1"/>
  <c r="F37"/>
  <c r="N37" s="1"/>
  <c r="H59"/>
  <c r="H51"/>
  <c r="F29"/>
  <c r="H57"/>
  <c r="F35"/>
  <c r="N35" s="1"/>
  <c r="H32"/>
  <c r="K32"/>
  <c r="G32"/>
  <c r="I32" s="1"/>
  <c r="L32"/>
  <c r="AY45" i="82"/>
  <c r="C34" i="91" s="1"/>
  <c r="K37"/>
  <c r="M37" s="1"/>
  <c r="G37"/>
  <c r="I37" s="1"/>
  <c r="L37"/>
  <c r="H37"/>
  <c r="O37"/>
  <c r="P37" s="1"/>
  <c r="K33"/>
  <c r="M33" s="1"/>
  <c r="G33"/>
  <c r="L33"/>
  <c r="H33"/>
  <c r="O33"/>
  <c r="P33" s="1"/>
  <c r="M39"/>
  <c r="N38"/>
  <c r="AY45" i="78"/>
  <c r="C30" i="91" s="1"/>
  <c r="H30" s="1"/>
  <c r="P62"/>
  <c r="Q62" s="1"/>
  <c r="F62"/>
  <c r="S62" s="1"/>
  <c r="AY45" i="79"/>
  <c r="C31" i="91" s="1"/>
  <c r="K31" s="1"/>
  <c r="M31" s="1"/>
  <c r="AY44" i="79"/>
  <c r="Q38" i="91"/>
  <c r="Q32"/>
  <c r="Q35"/>
  <c r="Q34"/>
  <c r="G51"/>
  <c r="C9"/>
  <c r="C17"/>
  <c r="O44" i="80"/>
  <c r="C11" i="91"/>
  <c r="C16"/>
  <c r="C14"/>
  <c r="M61"/>
  <c r="N61" s="1"/>
  <c r="G61"/>
  <c r="I61" s="1"/>
  <c r="J61"/>
  <c r="K61" s="1"/>
  <c r="H100"/>
  <c r="C10"/>
  <c r="C13"/>
  <c r="C15"/>
  <c r="R18"/>
  <c r="O18"/>
  <c r="L18"/>
  <c r="M18" s="1"/>
  <c r="K18"/>
  <c r="I18"/>
  <c r="J18" s="1"/>
  <c r="F18"/>
  <c r="H18" s="1"/>
  <c r="P18"/>
  <c r="G18"/>
  <c r="Q18"/>
  <c r="N18"/>
  <c r="I8"/>
  <c r="G8"/>
  <c r="K8"/>
  <c r="F8"/>
  <c r="L8"/>
  <c r="M8" s="1"/>
  <c r="J51"/>
  <c r="K51" s="1"/>
  <c r="M51"/>
  <c r="N51" s="1"/>
  <c r="J55"/>
  <c r="M55"/>
  <c r="F55"/>
  <c r="S55" s="1"/>
  <c r="C12"/>
  <c r="AA38" i="83"/>
  <c r="O44" i="81"/>
  <c r="Z44" i="83"/>
  <c r="O44" i="84"/>
  <c r="O44" i="78"/>
  <c r="O44" i="82"/>
  <c r="O44" i="86"/>
  <c r="O44" i="79"/>
  <c r="O44" i="85"/>
  <c r="O44" i="83"/>
  <c r="H31" i="91" l="1"/>
  <c r="O32"/>
  <c r="P32" s="1"/>
  <c r="I29"/>
  <c r="G31"/>
  <c r="I38"/>
  <c r="K34"/>
  <c r="M34" s="1"/>
  <c r="G34"/>
  <c r="L34"/>
  <c r="H34"/>
  <c r="O34"/>
  <c r="P34" s="1"/>
  <c r="L31"/>
  <c r="O38"/>
  <c r="P38" s="1"/>
  <c r="M36"/>
  <c r="M35"/>
  <c r="M29"/>
  <c r="Q31"/>
  <c r="P31"/>
  <c r="N29"/>
  <c r="Q29" s="1"/>
  <c r="F41"/>
  <c r="N41" s="1"/>
  <c r="I33"/>
  <c r="M32"/>
  <c r="I36"/>
  <c r="I35"/>
  <c r="Q30"/>
  <c r="C41"/>
  <c r="K30"/>
  <c r="G30"/>
  <c r="I30" s="1"/>
  <c r="L30"/>
  <c r="L41" s="1"/>
  <c r="H41"/>
  <c r="F51"/>
  <c r="S51" s="1"/>
  <c r="O61"/>
  <c r="R62"/>
  <c r="P61"/>
  <c r="Q61" s="1"/>
  <c r="F61"/>
  <c r="S61" s="1"/>
  <c r="I31"/>
  <c r="O31"/>
  <c r="Q37"/>
  <c r="Q36"/>
  <c r="J8"/>
  <c r="M52"/>
  <c r="N52" s="1"/>
  <c r="G52"/>
  <c r="I52" s="1"/>
  <c r="J52"/>
  <c r="K52" s="1"/>
  <c r="R9"/>
  <c r="I9"/>
  <c r="J9" s="1"/>
  <c r="F9"/>
  <c r="H9" s="1"/>
  <c r="P9"/>
  <c r="G9"/>
  <c r="Q9"/>
  <c r="N9"/>
  <c r="O9"/>
  <c r="L9"/>
  <c r="M9" s="1"/>
  <c r="K9"/>
  <c r="M53"/>
  <c r="N53" s="1"/>
  <c r="J53"/>
  <c r="K53" s="1"/>
  <c r="G53"/>
  <c r="I53" s="1"/>
  <c r="R14"/>
  <c r="O14"/>
  <c r="K14"/>
  <c r="F14"/>
  <c r="H14" s="1"/>
  <c r="P14"/>
  <c r="I14"/>
  <c r="J14" s="1"/>
  <c r="N14"/>
  <c r="G14"/>
  <c r="Q14"/>
  <c r="L14"/>
  <c r="M14" s="1"/>
  <c r="R16"/>
  <c r="I16"/>
  <c r="J16" s="1"/>
  <c r="F16"/>
  <c r="H16" s="1"/>
  <c r="P16"/>
  <c r="G16"/>
  <c r="Q16"/>
  <c r="N16"/>
  <c r="O16"/>
  <c r="L16"/>
  <c r="M16" s="1"/>
  <c r="K16"/>
  <c r="M54"/>
  <c r="N54" s="1"/>
  <c r="J54"/>
  <c r="K54" s="1"/>
  <c r="G54"/>
  <c r="I54" s="1"/>
  <c r="F54"/>
  <c r="S54" s="1"/>
  <c r="R15"/>
  <c r="K15"/>
  <c r="F15"/>
  <c r="H15" s="1"/>
  <c r="I15"/>
  <c r="J15" s="1"/>
  <c r="P15"/>
  <c r="G15"/>
  <c r="Q15"/>
  <c r="N15"/>
  <c r="O15"/>
  <c r="L15"/>
  <c r="M15" s="1"/>
  <c r="G59"/>
  <c r="I59" s="1"/>
  <c r="J59"/>
  <c r="K59" s="1"/>
  <c r="M59"/>
  <c r="N59" s="1"/>
  <c r="M60"/>
  <c r="N60" s="1"/>
  <c r="G60"/>
  <c r="I60" s="1"/>
  <c r="J60"/>
  <c r="K60" s="1"/>
  <c r="J58"/>
  <c r="K58" s="1"/>
  <c r="M58"/>
  <c r="N58" s="1"/>
  <c r="G58"/>
  <c r="I58" s="1"/>
  <c r="G56"/>
  <c r="I56" s="1"/>
  <c r="J56"/>
  <c r="K56" s="1"/>
  <c r="M56"/>
  <c r="N56" s="1"/>
  <c r="R17"/>
  <c r="G17"/>
  <c r="Q17"/>
  <c r="N17"/>
  <c r="O17"/>
  <c r="L17"/>
  <c r="M17" s="1"/>
  <c r="K17"/>
  <c r="I17"/>
  <c r="J17" s="1"/>
  <c r="F17"/>
  <c r="H17" s="1"/>
  <c r="P17"/>
  <c r="C63"/>
  <c r="R13"/>
  <c r="G13"/>
  <c r="Q13"/>
  <c r="L13"/>
  <c r="M13" s="1"/>
  <c r="O13"/>
  <c r="K13"/>
  <c r="F13"/>
  <c r="H13" s="1"/>
  <c r="P13"/>
  <c r="I13"/>
  <c r="J13" s="1"/>
  <c r="N13"/>
  <c r="R10"/>
  <c r="K10"/>
  <c r="P10"/>
  <c r="I10"/>
  <c r="J10" s="1"/>
  <c r="N10"/>
  <c r="G10"/>
  <c r="Q10"/>
  <c r="L10"/>
  <c r="M10" s="1"/>
  <c r="O10"/>
  <c r="F10"/>
  <c r="H10" s="1"/>
  <c r="M57"/>
  <c r="N57" s="1"/>
  <c r="G57"/>
  <c r="I57" s="1"/>
  <c r="J57"/>
  <c r="R11"/>
  <c r="I11"/>
  <c r="J11" s="1"/>
  <c r="N11"/>
  <c r="G11"/>
  <c r="Q11"/>
  <c r="L11"/>
  <c r="M11" s="1"/>
  <c r="O11"/>
  <c r="K11"/>
  <c r="F11"/>
  <c r="H11" s="1"/>
  <c r="P11"/>
  <c r="I51"/>
  <c r="O8"/>
  <c r="P8" s="1"/>
  <c r="O51"/>
  <c r="H8"/>
  <c r="N8"/>
  <c r="Q8"/>
  <c r="R8" s="1"/>
  <c r="G55"/>
  <c r="N55"/>
  <c r="O55"/>
  <c r="G12"/>
  <c r="K12"/>
  <c r="C20"/>
  <c r="F12"/>
  <c r="L12"/>
  <c r="N12" s="1"/>
  <c r="I12"/>
  <c r="I34" l="1"/>
  <c r="O60"/>
  <c r="O52"/>
  <c r="R61"/>
  <c r="M30"/>
  <c r="K41"/>
  <c r="M41" s="1"/>
  <c r="G41"/>
  <c r="O30"/>
  <c r="P30" s="1"/>
  <c r="F56"/>
  <c r="S56" s="1"/>
  <c r="F57"/>
  <c r="S57" s="1"/>
  <c r="F58"/>
  <c r="S58" s="1"/>
  <c r="P53"/>
  <c r="Q53" s="1"/>
  <c r="O58"/>
  <c r="O53"/>
  <c r="P57"/>
  <c r="Q57" s="1"/>
  <c r="P56"/>
  <c r="Q56" s="1"/>
  <c r="P58"/>
  <c r="Q58" s="1"/>
  <c r="P54"/>
  <c r="Q54" s="1"/>
  <c r="F53"/>
  <c r="O59"/>
  <c r="O54"/>
  <c r="F59"/>
  <c r="S59" s="1"/>
  <c r="P59"/>
  <c r="Q59" s="1"/>
  <c r="F60"/>
  <c r="S60" s="1"/>
  <c r="P60"/>
  <c r="Q60" s="1"/>
  <c r="O57"/>
  <c r="O56"/>
  <c r="P51"/>
  <c r="Q51" s="1"/>
  <c r="F52"/>
  <c r="S52" s="1"/>
  <c r="P52"/>
  <c r="Q52" s="1"/>
  <c r="I41"/>
  <c r="N63"/>
  <c r="J63"/>
  <c r="O12"/>
  <c r="O20" s="1"/>
  <c r="P20" s="1"/>
  <c r="I20"/>
  <c r="K20"/>
  <c r="M63"/>
  <c r="L63"/>
  <c r="H63"/>
  <c r="K57"/>
  <c r="J12"/>
  <c r="I55"/>
  <c r="G63"/>
  <c r="K55"/>
  <c r="Q12"/>
  <c r="Q20" s="1"/>
  <c r="R20" s="1"/>
  <c r="M12"/>
  <c r="M20" s="1"/>
  <c r="L20"/>
  <c r="G20"/>
  <c r="H12"/>
  <c r="F20"/>
  <c r="J20" s="1"/>
  <c r="R53" l="1"/>
  <c r="O41"/>
  <c r="F63"/>
  <c r="R60"/>
  <c r="R54"/>
  <c r="R57"/>
  <c r="R58"/>
  <c r="P55"/>
  <c r="Q55" s="1"/>
  <c r="R59"/>
  <c r="R56"/>
  <c r="R52"/>
  <c r="P12"/>
  <c r="I63"/>
  <c r="N20"/>
  <c r="K63"/>
  <c r="R12"/>
  <c r="H20"/>
  <c r="R51" l="1"/>
  <c r="R55"/>
  <c r="P63"/>
  <c r="Q63" l="1"/>
  <c r="R63" s="1"/>
</calcChain>
</file>

<file path=xl/sharedStrings.xml><?xml version="1.0" encoding="utf-8"?>
<sst xmlns="http://schemas.openxmlformats.org/spreadsheetml/2006/main" count="5033" uniqueCount="291">
  <si>
    <t>月</t>
  </si>
  <si>
    <t>日</t>
    <rPh sb="0" eb="1">
      <t>ニチ</t>
    </rPh>
    <phoneticPr fontId="4"/>
  </si>
  <si>
    <t>月末を検索＆c，ｄ列の29日から式が変わる</t>
    <rPh sb="0" eb="2">
      <t>ゲツマツ</t>
    </rPh>
    <rPh sb="3" eb="5">
      <t>ケンサク</t>
    </rPh>
    <rPh sb="9" eb="10">
      <t>レツ</t>
    </rPh>
    <rPh sb="13" eb="14">
      <t>ニチ</t>
    </rPh>
    <rPh sb="16" eb="17">
      <t>シキ</t>
    </rPh>
    <rPh sb="18" eb="19">
      <t>カ</t>
    </rPh>
    <phoneticPr fontId="4"/>
  </si>
  <si>
    <t>空白</t>
    <rPh sb="0" eb="2">
      <t>クウハク</t>
    </rPh>
    <phoneticPr fontId="4"/>
  </si>
  <si>
    <t>時</t>
    <rPh sb="0" eb="1">
      <t>トキ</t>
    </rPh>
    <phoneticPr fontId="4"/>
  </si>
  <si>
    <t>分</t>
    <rPh sb="0" eb="1">
      <t>フン</t>
    </rPh>
    <phoneticPr fontId="4"/>
  </si>
  <si>
    <t>時シリアル値+分シリアル値＝時刻のシリアル値</t>
    <rPh sb="0" eb="1">
      <t>トキ</t>
    </rPh>
    <rPh sb="5" eb="6">
      <t>チ</t>
    </rPh>
    <rPh sb="7" eb="8">
      <t>フン</t>
    </rPh>
    <rPh sb="12" eb="13">
      <t>チ</t>
    </rPh>
    <rPh sb="14" eb="16">
      <t>ジコク</t>
    </rPh>
    <rPh sb="21" eb="22">
      <t>チ</t>
    </rPh>
    <phoneticPr fontId="4"/>
  </si>
  <si>
    <t>シリアル値を時刻表示に変換</t>
    <rPh sb="4" eb="5">
      <t>チ</t>
    </rPh>
    <rPh sb="6" eb="8">
      <t>ジコク</t>
    </rPh>
    <rPh sb="8" eb="10">
      <t>ヒョウジ</t>
    </rPh>
    <rPh sb="11" eb="13">
      <t>ヘンカン</t>
    </rPh>
    <phoneticPr fontId="4"/>
  </si>
  <si>
    <t>備　　考</t>
    <rPh sb="0" eb="1">
      <t>ソナエ</t>
    </rPh>
    <rPh sb="3" eb="4">
      <t>コウ</t>
    </rPh>
    <phoneticPr fontId="4"/>
  </si>
  <si>
    <t>昭和の日</t>
    <rPh sb="0" eb="2">
      <t>ショウワ</t>
    </rPh>
    <rPh sb="3" eb="4">
      <t>ニチ</t>
    </rPh>
    <phoneticPr fontId="3"/>
  </si>
  <si>
    <t>b3セルに年を入れれば自動</t>
    <rPh sb="5" eb="6">
      <t>ネン</t>
    </rPh>
    <rPh sb="7" eb="8">
      <t>イ</t>
    </rPh>
    <rPh sb="11" eb="13">
      <t>ジドウ</t>
    </rPh>
    <phoneticPr fontId="4"/>
  </si>
  <si>
    <t>振替休日</t>
    <rPh sb="0" eb="2">
      <t>フリカエ</t>
    </rPh>
    <rPh sb="2" eb="4">
      <t>キュウジツ</t>
    </rPh>
    <phoneticPr fontId="3"/>
  </si>
  <si>
    <t>憲法記念日</t>
    <rPh sb="0" eb="2">
      <t>ケンポウ</t>
    </rPh>
    <rPh sb="2" eb="5">
      <t>キネンビ</t>
    </rPh>
    <phoneticPr fontId="3"/>
  </si>
  <si>
    <t>みどりの日</t>
    <rPh sb="4" eb="5">
      <t>ニチ</t>
    </rPh>
    <phoneticPr fontId="3"/>
  </si>
  <si>
    <t>こどもの日</t>
    <rPh sb="4" eb="5">
      <t>ニチ</t>
    </rPh>
    <phoneticPr fontId="3"/>
  </si>
  <si>
    <t>海の日</t>
    <rPh sb="0" eb="1">
      <t>ウミ</t>
    </rPh>
    <rPh sb="2" eb="3">
      <t>ニチ</t>
    </rPh>
    <phoneticPr fontId="3"/>
  </si>
  <si>
    <t>敬老の日</t>
    <rPh sb="0" eb="2">
      <t>ケイロウ</t>
    </rPh>
    <rPh sb="3" eb="4">
      <t>ニチ</t>
    </rPh>
    <phoneticPr fontId="3"/>
  </si>
  <si>
    <t>秋分の日</t>
    <rPh sb="0" eb="2">
      <t>シュウブン</t>
    </rPh>
    <rPh sb="3" eb="4">
      <t>ニチ</t>
    </rPh>
    <phoneticPr fontId="3"/>
  </si>
  <si>
    <t>体育の日</t>
    <rPh sb="0" eb="2">
      <t>タイイク</t>
    </rPh>
    <rPh sb="3" eb="4">
      <t>ニチ</t>
    </rPh>
    <phoneticPr fontId="3"/>
  </si>
  <si>
    <t>文化の日</t>
    <rPh sb="0" eb="2">
      <t>ブンカ</t>
    </rPh>
    <rPh sb="3" eb="4">
      <t>ニチ</t>
    </rPh>
    <phoneticPr fontId="3"/>
  </si>
  <si>
    <t>勤労感謝の日</t>
    <rPh sb="0" eb="2">
      <t>キンロウ</t>
    </rPh>
    <rPh sb="2" eb="4">
      <t>カンシャ</t>
    </rPh>
    <rPh sb="5" eb="6">
      <t>ニチ</t>
    </rPh>
    <phoneticPr fontId="3"/>
  </si>
  <si>
    <t>天皇誕生日</t>
    <rPh sb="0" eb="2">
      <t>テンノウ</t>
    </rPh>
    <rPh sb="2" eb="5">
      <t>タンジョウビ</t>
    </rPh>
    <phoneticPr fontId="3"/>
  </si>
  <si>
    <t>年末休暇</t>
    <rPh sb="0" eb="2">
      <t>ネンマツ</t>
    </rPh>
    <rPh sb="2" eb="4">
      <t>キュウカ</t>
    </rPh>
    <phoneticPr fontId="3"/>
  </si>
  <si>
    <t>元旦</t>
    <rPh sb="0" eb="2">
      <t>ガンタン</t>
    </rPh>
    <phoneticPr fontId="3"/>
  </si>
  <si>
    <t>年始休暇</t>
    <rPh sb="0" eb="2">
      <t>ネンシ</t>
    </rPh>
    <rPh sb="2" eb="4">
      <t>キュウカ</t>
    </rPh>
    <phoneticPr fontId="3"/>
  </si>
  <si>
    <t>成人の日</t>
    <rPh sb="0" eb="2">
      <t>セイジン</t>
    </rPh>
    <rPh sb="3" eb="4">
      <t>ニチ</t>
    </rPh>
    <phoneticPr fontId="3"/>
  </si>
  <si>
    <t>建国記念の日</t>
    <rPh sb="0" eb="2">
      <t>ケンコク</t>
    </rPh>
    <rPh sb="2" eb="4">
      <t>キネン</t>
    </rPh>
    <rPh sb="5" eb="6">
      <t>ニチ</t>
    </rPh>
    <phoneticPr fontId="3"/>
  </si>
  <si>
    <t>春分の日</t>
    <rPh sb="0" eb="2">
      <t>シュンブン</t>
    </rPh>
    <rPh sb="3" eb="4">
      <t>ニチ</t>
    </rPh>
    <phoneticPr fontId="3"/>
  </si>
  <si>
    <t>～</t>
    <phoneticPr fontId="4"/>
  </si>
  <si>
    <t>：</t>
    <phoneticPr fontId="4"/>
  </si>
  <si>
    <t>第3月</t>
    <rPh sb="0" eb="1">
      <t>ダイ</t>
    </rPh>
    <rPh sb="2" eb="3">
      <t>ゲツ</t>
    </rPh>
    <phoneticPr fontId="4"/>
  </si>
  <si>
    <t>第2月</t>
    <rPh sb="0" eb="1">
      <t>ダイ</t>
    </rPh>
    <rPh sb="2" eb="3">
      <t>ゲツ</t>
    </rPh>
    <phoneticPr fontId="4"/>
  </si>
  <si>
    <t>海の日</t>
    <rPh sb="0" eb="1">
      <t>ウミ</t>
    </rPh>
    <rPh sb="2" eb="3">
      <t>ヒ</t>
    </rPh>
    <phoneticPr fontId="4"/>
  </si>
  <si>
    <t>成人の日</t>
    <rPh sb="0" eb="2">
      <t>セイジン</t>
    </rPh>
    <rPh sb="3" eb="4">
      <t>ヒ</t>
    </rPh>
    <phoneticPr fontId="4"/>
  </si>
  <si>
    <t>体育の日</t>
    <rPh sb="0" eb="2">
      <t>タイイク</t>
    </rPh>
    <rPh sb="3" eb="4">
      <t>ヒ</t>
    </rPh>
    <phoneticPr fontId="4"/>
  </si>
  <si>
    <t>敬老の日</t>
    <rPh sb="0" eb="2">
      <t>ケイロウ</t>
    </rPh>
    <rPh sb="3" eb="4">
      <t>ニチ</t>
    </rPh>
    <phoneticPr fontId="4"/>
  </si>
  <si>
    <t>第3月曜日</t>
    <rPh sb="0" eb="1">
      <t>ダイ</t>
    </rPh>
    <rPh sb="2" eb="5">
      <t>ゲツヨウビ</t>
    </rPh>
    <phoneticPr fontId="4"/>
  </si>
  <si>
    <t>国民の祝日</t>
    <rPh sb="0" eb="2">
      <t>コクミン</t>
    </rPh>
    <rPh sb="3" eb="5">
      <t>シュクジツ</t>
    </rPh>
    <phoneticPr fontId="4"/>
  </si>
  <si>
    <t>第2月曜日</t>
    <rPh sb="0" eb="1">
      <t>ダイ</t>
    </rPh>
    <rPh sb="2" eb="5">
      <t>ゲツヨウビ</t>
    </rPh>
    <phoneticPr fontId="4"/>
  </si>
  <si>
    <t>振替計算用</t>
    <rPh sb="0" eb="2">
      <t>フリカエ</t>
    </rPh>
    <rPh sb="2" eb="4">
      <t>ケイサン</t>
    </rPh>
    <rPh sb="4" eb="5">
      <t>ヨウ</t>
    </rPh>
    <phoneticPr fontId="4"/>
  </si>
  <si>
    <t>昭和の日振替</t>
    <rPh sb="0" eb="2">
      <t>ショウワ</t>
    </rPh>
    <rPh sb="3" eb="4">
      <t>ヒ</t>
    </rPh>
    <rPh sb="4" eb="6">
      <t>フリカエ</t>
    </rPh>
    <phoneticPr fontId="4"/>
  </si>
  <si>
    <t>文化の日振替</t>
    <rPh sb="0" eb="2">
      <t>ブンカ</t>
    </rPh>
    <rPh sb="3" eb="4">
      <t>ヒ</t>
    </rPh>
    <rPh sb="4" eb="6">
      <t>フリカエ</t>
    </rPh>
    <phoneticPr fontId="4"/>
  </si>
  <si>
    <t>勤労感謝の日振替</t>
    <rPh sb="0" eb="2">
      <t>キンロウ</t>
    </rPh>
    <rPh sb="2" eb="4">
      <t>カンシャ</t>
    </rPh>
    <rPh sb="5" eb="6">
      <t>ヒ</t>
    </rPh>
    <rPh sb="6" eb="8">
      <t>フリカエ</t>
    </rPh>
    <phoneticPr fontId="4"/>
  </si>
  <si>
    <t>天皇誕生日</t>
    <rPh sb="0" eb="2">
      <t>テンノウ</t>
    </rPh>
    <rPh sb="2" eb="5">
      <t>タンジョウビ</t>
    </rPh>
    <phoneticPr fontId="4"/>
  </si>
  <si>
    <t>秋分の日</t>
    <rPh sb="0" eb="2">
      <t>シュウブン</t>
    </rPh>
    <rPh sb="3" eb="4">
      <t>ヒ</t>
    </rPh>
    <phoneticPr fontId="4"/>
  </si>
  <si>
    <t>春分の日</t>
    <rPh sb="0" eb="2">
      <t>シュンブン</t>
    </rPh>
    <rPh sb="3" eb="4">
      <t>ヒ</t>
    </rPh>
    <phoneticPr fontId="4"/>
  </si>
  <si>
    <t>建国記念の日</t>
    <rPh sb="0" eb="2">
      <t>ケンコク</t>
    </rPh>
    <rPh sb="2" eb="4">
      <t>キネン</t>
    </rPh>
    <rPh sb="5" eb="6">
      <t>ヒ</t>
    </rPh>
    <phoneticPr fontId="4"/>
  </si>
  <si>
    <t>国民の祝日による休日計算</t>
    <rPh sb="0" eb="2">
      <t>コクミン</t>
    </rPh>
    <rPh sb="3" eb="5">
      <t>シュクジツ</t>
    </rPh>
    <rPh sb="8" eb="10">
      <t>キュウジツ</t>
    </rPh>
    <rPh sb="10" eb="12">
      <t>ケイサン</t>
    </rPh>
    <phoneticPr fontId="4"/>
  </si>
  <si>
    <t>5月の連休の休日計算</t>
    <rPh sb="1" eb="2">
      <t>ガツ</t>
    </rPh>
    <rPh sb="3" eb="5">
      <t>レンキュウ</t>
    </rPh>
    <rPh sb="6" eb="8">
      <t>キュウジツ</t>
    </rPh>
    <rPh sb="8" eb="10">
      <t>ケイサン</t>
    </rPh>
    <phoneticPr fontId="4"/>
  </si>
  <si>
    <t>b4セルに年を入れれば自動</t>
    <rPh sb="5" eb="6">
      <t>ネン</t>
    </rPh>
    <rPh sb="7" eb="8">
      <t>イ</t>
    </rPh>
    <rPh sb="11" eb="13">
      <t>ジドウ</t>
    </rPh>
    <phoneticPr fontId="4"/>
  </si>
  <si>
    <t>出退時刻記録カード</t>
    <rPh sb="0" eb="2">
      <t>シュッタイ</t>
    </rPh>
    <rPh sb="2" eb="4">
      <t>ジコク</t>
    </rPh>
    <rPh sb="4" eb="6">
      <t>キロク</t>
    </rPh>
    <phoneticPr fontId="1"/>
  </si>
  <si>
    <t>出校時刻</t>
    <rPh sb="0" eb="2">
      <t>シュッコウ</t>
    </rPh>
    <rPh sb="2" eb="4">
      <t>ジコク</t>
    </rPh>
    <phoneticPr fontId="1"/>
  </si>
  <si>
    <t>退校時刻</t>
    <rPh sb="0" eb="2">
      <t>タイコウ</t>
    </rPh>
    <rPh sb="2" eb="4">
      <t>ジコク</t>
    </rPh>
    <phoneticPr fontId="1"/>
  </si>
  <si>
    <t>始業</t>
    <rPh sb="0" eb="2">
      <t>シギョウ</t>
    </rPh>
    <phoneticPr fontId="1"/>
  </si>
  <si>
    <t>終業</t>
    <rPh sb="0" eb="2">
      <t>シュウギョウ</t>
    </rPh>
    <phoneticPr fontId="1"/>
  </si>
  <si>
    <t>：</t>
    <phoneticPr fontId="1"/>
  </si>
  <si>
    <t>勤務時間以外</t>
    <rPh sb="0" eb="2">
      <t>キンム</t>
    </rPh>
    <rPh sb="2" eb="4">
      <t>ジカン</t>
    </rPh>
    <rPh sb="4" eb="6">
      <t>イガイ</t>
    </rPh>
    <phoneticPr fontId="4"/>
  </si>
  <si>
    <t>終業後時間計算</t>
    <rPh sb="0" eb="3">
      <t>シュウギョウゴ</t>
    </rPh>
    <rPh sb="3" eb="5">
      <t>ジカン</t>
    </rPh>
    <rPh sb="5" eb="7">
      <t>ケイサン</t>
    </rPh>
    <phoneticPr fontId="4"/>
  </si>
  <si>
    <t>始業前時間計算</t>
    <rPh sb="0" eb="2">
      <t>シギョウ</t>
    </rPh>
    <rPh sb="2" eb="3">
      <t>マエ</t>
    </rPh>
    <rPh sb="3" eb="5">
      <t>ジカン</t>
    </rPh>
    <rPh sb="5" eb="7">
      <t>ケイサン</t>
    </rPh>
    <phoneticPr fontId="4"/>
  </si>
  <si>
    <t>3時間超</t>
    <rPh sb="1" eb="3">
      <t>ジカン</t>
    </rPh>
    <rPh sb="3" eb="4">
      <t>チョウ</t>
    </rPh>
    <phoneticPr fontId="1"/>
  </si>
  <si>
    <t>3時間消すな→</t>
    <rPh sb="1" eb="3">
      <t>ジカン</t>
    </rPh>
    <rPh sb="3" eb="4">
      <t>ケ</t>
    </rPh>
    <phoneticPr fontId="1"/>
  </si>
  <si>
    <t>合計</t>
    <rPh sb="0" eb="2">
      <t>ゴウケイ</t>
    </rPh>
    <phoneticPr fontId="1"/>
  </si>
  <si>
    <t>氏名</t>
    <rPh sb="0" eb="2">
      <t>シメイ</t>
    </rPh>
    <phoneticPr fontId="1"/>
  </si>
  <si>
    <t>職</t>
    <rPh sb="0" eb="1">
      <t>ショク</t>
    </rPh>
    <phoneticPr fontId="1"/>
  </si>
  <si>
    <t>※記入方法</t>
    <rPh sb="1" eb="3">
      <t>キニュウ</t>
    </rPh>
    <rPh sb="3" eb="5">
      <t>ホウホウ</t>
    </rPh>
    <phoneticPr fontId="1"/>
  </si>
  <si>
    <t>①</t>
    <phoneticPr fontId="1"/>
  </si>
  <si>
    <t>②</t>
    <phoneticPr fontId="1"/>
  </si>
  <si>
    <t>③</t>
    <phoneticPr fontId="1"/>
  </si>
  <si>
    <t>④</t>
    <phoneticPr fontId="1"/>
  </si>
  <si>
    <t>　出退校時刻の欄には，出校時刻及び退校時刻を記入する。</t>
    <rPh sb="1" eb="3">
      <t>シュッタイ</t>
    </rPh>
    <rPh sb="3" eb="4">
      <t>コウ</t>
    </rPh>
    <rPh sb="4" eb="6">
      <t>ジコク</t>
    </rPh>
    <rPh sb="7" eb="8">
      <t>ラン</t>
    </rPh>
    <rPh sb="11" eb="13">
      <t>シュッコウ</t>
    </rPh>
    <rPh sb="13" eb="15">
      <t>ジコク</t>
    </rPh>
    <rPh sb="15" eb="16">
      <t>オヨ</t>
    </rPh>
    <rPh sb="17" eb="19">
      <t>タイコウ</t>
    </rPh>
    <rPh sb="19" eb="21">
      <t>ジコク</t>
    </rPh>
    <rPh sb="22" eb="24">
      <t>キニュウ</t>
    </rPh>
    <phoneticPr fontId="1"/>
  </si>
  <si>
    <t>　勤務時間外の勤務が無い場合は，空欄とする。</t>
    <rPh sb="1" eb="3">
      <t>キンム</t>
    </rPh>
    <rPh sb="3" eb="5">
      <t>ジカン</t>
    </rPh>
    <rPh sb="5" eb="6">
      <t>ソト</t>
    </rPh>
    <rPh sb="7" eb="9">
      <t>キンム</t>
    </rPh>
    <rPh sb="10" eb="11">
      <t>ナ</t>
    </rPh>
    <rPh sb="12" eb="14">
      <t>バアイ</t>
    </rPh>
    <rPh sb="16" eb="18">
      <t>クウラン</t>
    </rPh>
    <phoneticPr fontId="1"/>
  </si>
  <si>
    <t>　勤務時間以外の欄には，所定の勤務時間と，①の時刻との差の合計時間を記入する。</t>
    <rPh sb="1" eb="3">
      <t>キンム</t>
    </rPh>
    <rPh sb="3" eb="5">
      <t>ジカン</t>
    </rPh>
    <rPh sb="5" eb="7">
      <t>イガイ</t>
    </rPh>
    <rPh sb="8" eb="9">
      <t>ラン</t>
    </rPh>
    <rPh sb="12" eb="14">
      <t>ショテイ</t>
    </rPh>
    <rPh sb="15" eb="17">
      <t>キンム</t>
    </rPh>
    <rPh sb="17" eb="19">
      <t>ジカン</t>
    </rPh>
    <rPh sb="23" eb="25">
      <t>ジコク</t>
    </rPh>
    <rPh sb="27" eb="28">
      <t>サ</t>
    </rPh>
    <rPh sb="29" eb="31">
      <t>ゴウケイ</t>
    </rPh>
    <rPh sb="31" eb="33">
      <t>ジカン</t>
    </rPh>
    <rPh sb="34" eb="36">
      <t>キニュウ</t>
    </rPh>
    <phoneticPr fontId="1"/>
  </si>
  <si>
    <t>　勤務時間以外の時間が3時間を超えた場合には所定の欄に○をする。</t>
    <rPh sb="1" eb="3">
      <t>キンム</t>
    </rPh>
    <rPh sb="3" eb="5">
      <t>ジカン</t>
    </rPh>
    <rPh sb="5" eb="7">
      <t>イガイ</t>
    </rPh>
    <rPh sb="8" eb="10">
      <t>ジカン</t>
    </rPh>
    <rPh sb="12" eb="14">
      <t>ジカン</t>
    </rPh>
    <rPh sb="15" eb="16">
      <t>コ</t>
    </rPh>
    <rPh sb="18" eb="20">
      <t>バアイ</t>
    </rPh>
    <rPh sb="22" eb="24">
      <t>ショテイ</t>
    </rPh>
    <rPh sb="25" eb="26">
      <t>ラン</t>
    </rPh>
    <phoneticPr fontId="1"/>
  </si>
  <si>
    <t>　備考の欄には，勤務時間以外の時間が長くなった場合等に，累計時間を記入するなどして，健康管理に努める。</t>
    <rPh sb="1" eb="3">
      <t>ビコウ</t>
    </rPh>
    <rPh sb="4" eb="5">
      <t>ラン</t>
    </rPh>
    <rPh sb="8" eb="10">
      <t>キンム</t>
    </rPh>
    <rPh sb="10" eb="12">
      <t>ジカン</t>
    </rPh>
    <rPh sb="12" eb="14">
      <t>イガイ</t>
    </rPh>
    <rPh sb="15" eb="17">
      <t>ジカン</t>
    </rPh>
    <rPh sb="18" eb="19">
      <t>ナガ</t>
    </rPh>
    <rPh sb="23" eb="25">
      <t>バアイ</t>
    </rPh>
    <rPh sb="25" eb="26">
      <t>トウ</t>
    </rPh>
    <rPh sb="28" eb="30">
      <t>ルイケイ</t>
    </rPh>
    <rPh sb="30" eb="32">
      <t>ジカン</t>
    </rPh>
    <rPh sb="33" eb="35">
      <t>キニュウ</t>
    </rPh>
    <rPh sb="42" eb="44">
      <t>ケンコウ</t>
    </rPh>
    <rPh sb="44" eb="46">
      <t>カンリ</t>
    </rPh>
    <rPh sb="47" eb="48">
      <t>ツト</t>
    </rPh>
    <phoneticPr fontId="1"/>
  </si>
  <si>
    <t>月</t>
    <rPh sb="0" eb="1">
      <t>ガツ</t>
    </rPh>
    <phoneticPr fontId="1"/>
  </si>
  <si>
    <t>曜</t>
    <rPh sb="0" eb="1">
      <t>ヒカリ</t>
    </rPh>
    <phoneticPr fontId="4"/>
  </si>
  <si>
    <t>管理職による確認等</t>
    <rPh sb="0" eb="3">
      <t>カンリショク</t>
    </rPh>
    <rPh sb="6" eb="8">
      <t>カクニン</t>
    </rPh>
    <rPh sb="8" eb="9">
      <t>トウ</t>
    </rPh>
    <phoneticPr fontId="1"/>
  </si>
  <si>
    <t>日付</t>
    <rPh sb="0" eb="2">
      <t>ヒヅケ</t>
    </rPh>
    <phoneticPr fontId="1"/>
  </si>
  <si>
    <t>確認印</t>
    <rPh sb="0" eb="2">
      <t>カクニン</t>
    </rPh>
    <rPh sb="2" eb="3">
      <t>イン</t>
    </rPh>
    <phoneticPr fontId="1"/>
  </si>
  <si>
    <t>内容</t>
    <rPh sb="0" eb="2">
      <t>ナイヨウ</t>
    </rPh>
    <phoneticPr fontId="1"/>
  </si>
  <si>
    <t>平成</t>
    <rPh sb="0" eb="2">
      <t>ヘイセイ</t>
    </rPh>
    <phoneticPr fontId="1"/>
  </si>
  <si>
    <t>←西暦へ変換</t>
    <rPh sb="1" eb="3">
      <t>セイレキ</t>
    </rPh>
    <rPh sb="4" eb="6">
      <t>ヘンカン</t>
    </rPh>
    <phoneticPr fontId="1"/>
  </si>
  <si>
    <t>年</t>
    <rPh sb="0" eb="1">
      <t>ネン</t>
    </rPh>
    <phoneticPr fontId="1"/>
  </si>
  <si>
    <t>職名</t>
    <rPh sb="0" eb="2">
      <t>ショクメイ</t>
    </rPh>
    <phoneticPr fontId="1"/>
  </si>
  <si>
    <t>教諭</t>
    <rPh sb="0" eb="2">
      <t>キョウユ</t>
    </rPh>
    <phoneticPr fontId="1"/>
  </si>
  <si>
    <t>年度</t>
    <rPh sb="0" eb="2">
      <t>ネンド</t>
    </rPh>
    <phoneticPr fontId="1"/>
  </si>
  <si>
    <t>：</t>
    <phoneticPr fontId="1"/>
  </si>
  <si>
    <t>時</t>
    <rPh sb="0" eb="1">
      <t>トキ</t>
    </rPh>
    <phoneticPr fontId="1"/>
  </si>
  <si>
    <t>分</t>
    <rPh sb="0" eb="1">
      <t>フン</t>
    </rPh>
    <phoneticPr fontId="1"/>
  </si>
  <si>
    <t>：</t>
    <phoneticPr fontId="1"/>
  </si>
  <si>
    <t>計</t>
    <rPh sb="0" eb="1">
      <t>ケイ</t>
    </rPh>
    <phoneticPr fontId="1"/>
  </si>
  <si>
    <t>1日平均</t>
    <rPh sb="1" eb="2">
      <t>ニチ</t>
    </rPh>
    <rPh sb="2" eb="4">
      <t>ヘイキン</t>
    </rPh>
    <phoneticPr fontId="1"/>
  </si>
  <si>
    <t>※集計表は，月毎シートに入力すれば自動転記</t>
    <rPh sb="1" eb="4">
      <t>シュウケイヒョウ</t>
    </rPh>
    <rPh sb="6" eb="8">
      <t>ツキゴト</t>
    </rPh>
    <rPh sb="12" eb="14">
      <t>ニュウリョク</t>
    </rPh>
    <rPh sb="17" eb="19">
      <t>ジドウ</t>
    </rPh>
    <rPh sb="19" eb="21">
      <t>テンキ</t>
    </rPh>
    <phoneticPr fontId="1"/>
  </si>
  <si>
    <t>※黄色の欄は全部埋めること。</t>
    <rPh sb="1" eb="3">
      <t>キイロ</t>
    </rPh>
    <rPh sb="4" eb="5">
      <t>ラン</t>
    </rPh>
    <rPh sb="6" eb="8">
      <t>ゼンブ</t>
    </rPh>
    <rPh sb="8" eb="9">
      <t>ウ</t>
    </rPh>
    <phoneticPr fontId="1"/>
  </si>
  <si>
    <t>計算式が山ほど隠れているので，copy，削除は，あきれるぐらいの注意が必要</t>
    <rPh sb="0" eb="2">
      <t>ケイサン</t>
    </rPh>
    <rPh sb="2" eb="3">
      <t>シキ</t>
    </rPh>
    <rPh sb="4" eb="5">
      <t>ヤマ</t>
    </rPh>
    <rPh sb="7" eb="8">
      <t>カク</t>
    </rPh>
    <rPh sb="20" eb="22">
      <t>サクジョ</t>
    </rPh>
    <rPh sb="32" eb="34">
      <t>チュウイ</t>
    </rPh>
    <rPh sb="35" eb="37">
      <t>ヒツヨウ</t>
    </rPh>
    <phoneticPr fontId="1"/>
  </si>
  <si>
    <t>祝祭日は，全自動！</t>
    <rPh sb="0" eb="3">
      <t>シュクサイジツ</t>
    </rPh>
    <rPh sb="5" eb="8">
      <t>ゼンジドウ</t>
    </rPh>
    <phoneticPr fontId="1"/>
  </si>
  <si>
    <t>式のところには，保護がかかっているので，解除しないで！</t>
    <rPh sb="0" eb="1">
      <t>シキ</t>
    </rPh>
    <rPh sb="8" eb="10">
      <t>ホゴ</t>
    </rPh>
    <rPh sb="20" eb="22">
      <t>カイジョ</t>
    </rPh>
    <phoneticPr fontId="1"/>
  </si>
  <si>
    <t>制作開始終了</t>
    <rPh sb="0" eb="2">
      <t>セイサク</t>
    </rPh>
    <rPh sb="2" eb="4">
      <t>カイシ</t>
    </rPh>
    <rPh sb="4" eb="6">
      <t>シュウリョウ</t>
    </rPh>
    <phoneticPr fontId="1"/>
  </si>
  <si>
    <t>｢法律等」追加</t>
    <rPh sb="1" eb="3">
      <t>ホウリツ</t>
    </rPh>
    <rPh sb="3" eb="4">
      <t>トウ</t>
    </rPh>
    <rPh sb="5" eb="7">
      <t>ツイカ</t>
    </rPh>
    <phoneticPr fontId="1"/>
  </si>
  <si>
    <t>「基本事項」シート追加，基本入力事項用</t>
    <rPh sb="1" eb="3">
      <t>キホン</t>
    </rPh>
    <rPh sb="3" eb="5">
      <t>ジコウ</t>
    </rPh>
    <rPh sb="9" eb="11">
      <t>ツイカ</t>
    </rPh>
    <rPh sb="12" eb="14">
      <t>キホン</t>
    </rPh>
    <rPh sb="14" eb="16">
      <t>ニュウリョク</t>
    </rPh>
    <rPh sb="16" eb="18">
      <t>ジコウ</t>
    </rPh>
    <rPh sb="18" eb="19">
      <t>ヨウ</t>
    </rPh>
    <phoneticPr fontId="1"/>
  </si>
  <si>
    <t>「基本事項」シートの黄色の欄に基本事項を入力</t>
    <rPh sb="1" eb="3">
      <t>キホン</t>
    </rPh>
    <rPh sb="3" eb="5">
      <t>ジコウ</t>
    </rPh>
    <rPh sb="10" eb="12">
      <t>キイロ</t>
    </rPh>
    <rPh sb="13" eb="14">
      <t>ラン</t>
    </rPh>
    <rPh sb="15" eb="17">
      <t>キホン</t>
    </rPh>
    <rPh sb="17" eb="19">
      <t>ジコウ</t>
    </rPh>
    <rPh sb="20" eb="22">
      <t>ニュウリョク</t>
    </rPh>
    <phoneticPr fontId="1"/>
  </si>
  <si>
    <t>南九教学３５４０</t>
    <rPh sb="0" eb="1">
      <t>ミナミ</t>
    </rPh>
    <rPh sb="1" eb="2">
      <t>キュウ</t>
    </rPh>
    <rPh sb="2" eb="3">
      <t>キョウ</t>
    </rPh>
    <rPh sb="3" eb="4">
      <t>ガク</t>
    </rPh>
    <phoneticPr fontId="1"/>
  </si>
  <si>
    <t>2013/5/14</t>
    <phoneticPr fontId="1"/>
  </si>
  <si>
    <t>各小・中学校長殿</t>
    <rPh sb="0" eb="1">
      <t>カク</t>
    </rPh>
    <rPh sb="1" eb="2">
      <t>ショウ</t>
    </rPh>
    <rPh sb="3" eb="7">
      <t>チュウガッコウチョウ</t>
    </rPh>
    <rPh sb="7" eb="8">
      <t>ドノ</t>
    </rPh>
    <phoneticPr fontId="1"/>
  </si>
  <si>
    <t>南九州市教育委員会教育長</t>
    <rPh sb="0" eb="4">
      <t>ミナミキュウシュウシ</t>
    </rPh>
    <rPh sb="4" eb="6">
      <t>キョウイク</t>
    </rPh>
    <rPh sb="6" eb="9">
      <t>イインカイ</t>
    </rPh>
    <rPh sb="9" eb="12">
      <t>キョウイクチョウ</t>
    </rPh>
    <phoneticPr fontId="1"/>
  </si>
  <si>
    <t>教職員の健康管理のための出退時刻記録システム等の導入について（依頼）</t>
    <rPh sb="0" eb="3">
      <t>キョウショクイン</t>
    </rPh>
    <rPh sb="4" eb="6">
      <t>ケンコウ</t>
    </rPh>
    <rPh sb="6" eb="8">
      <t>カンリ</t>
    </rPh>
    <rPh sb="12" eb="14">
      <t>シュッタイ</t>
    </rPh>
    <rPh sb="14" eb="16">
      <t>ジコク</t>
    </rPh>
    <rPh sb="16" eb="18">
      <t>キロク</t>
    </rPh>
    <rPh sb="22" eb="23">
      <t>トウ</t>
    </rPh>
    <rPh sb="24" eb="26">
      <t>ドウニュウ</t>
    </rPh>
    <rPh sb="31" eb="33">
      <t>イライ</t>
    </rPh>
    <phoneticPr fontId="1"/>
  </si>
  <si>
    <t>　このことについて，別添写しのとおり，県教育委員会教育長から依頼がありました。</t>
    <rPh sb="10" eb="12">
      <t>ベッテン</t>
    </rPh>
    <rPh sb="12" eb="13">
      <t>ウツ</t>
    </rPh>
    <rPh sb="19" eb="20">
      <t>ケン</t>
    </rPh>
    <rPh sb="20" eb="22">
      <t>キョウイク</t>
    </rPh>
    <rPh sb="22" eb="25">
      <t>イインカイ</t>
    </rPh>
    <rPh sb="25" eb="28">
      <t>キョウイクチョウ</t>
    </rPh>
    <rPh sb="30" eb="32">
      <t>イライ</t>
    </rPh>
    <phoneticPr fontId="1"/>
  </si>
  <si>
    <t>　これまでも，適正な勤務時間管理に向けた取組については，2013.4.12付け南九教学1620号「学校職員の服務規律の厳正確保と校務処理の改善等について（通知)」等により，各学校では校務処理の簡素化・合理化等様々な工夫改善等がなされるようにお願いしてきたところですが，今後，別添「出退時刻記録カード」等を活用し，教職員の出退時刻の状況を把握するなどして，学校の安全衛生管理体制の整備に向けた取組を一層推進されますようお願いします。</t>
    <rPh sb="7" eb="9">
      <t>テキセイ</t>
    </rPh>
    <rPh sb="10" eb="12">
      <t>キンム</t>
    </rPh>
    <rPh sb="12" eb="14">
      <t>ジカン</t>
    </rPh>
    <rPh sb="14" eb="16">
      <t>カンリ</t>
    </rPh>
    <rPh sb="17" eb="18">
      <t>ム</t>
    </rPh>
    <rPh sb="20" eb="22">
      <t>トリクミ</t>
    </rPh>
    <rPh sb="37" eb="38">
      <t>ツ</t>
    </rPh>
    <rPh sb="39" eb="40">
      <t>ミナミ</t>
    </rPh>
    <rPh sb="40" eb="41">
      <t>キュウ</t>
    </rPh>
    <rPh sb="41" eb="42">
      <t>キョウ</t>
    </rPh>
    <rPh sb="42" eb="43">
      <t>ガク</t>
    </rPh>
    <rPh sb="47" eb="48">
      <t>ゴウ</t>
    </rPh>
    <rPh sb="49" eb="51">
      <t>ガッコウ</t>
    </rPh>
    <rPh sb="51" eb="53">
      <t>ショクイン</t>
    </rPh>
    <rPh sb="54" eb="56">
      <t>フクム</t>
    </rPh>
    <rPh sb="56" eb="58">
      <t>キリツ</t>
    </rPh>
    <rPh sb="59" eb="61">
      <t>ゲンセイ</t>
    </rPh>
    <rPh sb="61" eb="63">
      <t>カクホ</t>
    </rPh>
    <rPh sb="64" eb="66">
      <t>コウム</t>
    </rPh>
    <rPh sb="66" eb="68">
      <t>ショリ</t>
    </rPh>
    <rPh sb="69" eb="71">
      <t>カイゼン</t>
    </rPh>
    <rPh sb="71" eb="72">
      <t>トウ</t>
    </rPh>
    <rPh sb="77" eb="79">
      <t>ツウチ</t>
    </rPh>
    <rPh sb="81" eb="82">
      <t>トウ</t>
    </rPh>
    <rPh sb="86" eb="87">
      <t>カク</t>
    </rPh>
    <rPh sb="87" eb="89">
      <t>ガッコウ</t>
    </rPh>
    <rPh sb="91" eb="93">
      <t>コウム</t>
    </rPh>
    <rPh sb="93" eb="95">
      <t>ショリ</t>
    </rPh>
    <rPh sb="96" eb="99">
      <t>カンソカ</t>
    </rPh>
    <rPh sb="100" eb="103">
      <t>ゴウリカ</t>
    </rPh>
    <rPh sb="103" eb="104">
      <t>トウ</t>
    </rPh>
    <rPh sb="104" eb="106">
      <t>サマザマ</t>
    </rPh>
    <rPh sb="107" eb="109">
      <t>クフウ</t>
    </rPh>
    <rPh sb="109" eb="111">
      <t>カイゼン</t>
    </rPh>
    <rPh sb="111" eb="112">
      <t>トウ</t>
    </rPh>
    <rPh sb="121" eb="122">
      <t>ネガ</t>
    </rPh>
    <rPh sb="134" eb="136">
      <t>コンゴ</t>
    </rPh>
    <rPh sb="137" eb="139">
      <t>ベッテン</t>
    </rPh>
    <rPh sb="140" eb="142">
      <t>シュッタイ</t>
    </rPh>
    <rPh sb="142" eb="144">
      <t>ジコク</t>
    </rPh>
    <rPh sb="144" eb="146">
      <t>キロク</t>
    </rPh>
    <rPh sb="150" eb="151">
      <t>トウ</t>
    </rPh>
    <rPh sb="152" eb="154">
      <t>カツヨウ</t>
    </rPh>
    <rPh sb="156" eb="159">
      <t>キョウショクイン</t>
    </rPh>
    <rPh sb="160" eb="162">
      <t>シュッタイ</t>
    </rPh>
    <rPh sb="162" eb="164">
      <t>ジコク</t>
    </rPh>
    <rPh sb="165" eb="167">
      <t>ジョウキョウ</t>
    </rPh>
    <rPh sb="168" eb="170">
      <t>ハアク</t>
    </rPh>
    <rPh sb="177" eb="179">
      <t>ガッコウ</t>
    </rPh>
    <rPh sb="180" eb="182">
      <t>アンゼン</t>
    </rPh>
    <rPh sb="182" eb="184">
      <t>エイセイ</t>
    </rPh>
    <rPh sb="184" eb="186">
      <t>カンリ</t>
    </rPh>
    <rPh sb="186" eb="188">
      <t>タイセイ</t>
    </rPh>
    <rPh sb="189" eb="191">
      <t>セイビ</t>
    </rPh>
    <rPh sb="192" eb="193">
      <t>ム</t>
    </rPh>
    <rPh sb="195" eb="197">
      <t>トリクミ</t>
    </rPh>
    <rPh sb="198" eb="200">
      <t>イッソウ</t>
    </rPh>
    <rPh sb="200" eb="202">
      <t>スイシン</t>
    </rPh>
    <rPh sb="209" eb="210">
      <t>ネガ</t>
    </rPh>
    <phoneticPr fontId="1"/>
  </si>
  <si>
    <t>　なお，導入に当たっては，2013.6.1を目途に実施できるように努めるとともに，学校安全衛生委員会等の充実が図られますようよろしくお願いします。</t>
    <rPh sb="4" eb="6">
      <t>ドウニュウ</t>
    </rPh>
    <rPh sb="7" eb="8">
      <t>ア</t>
    </rPh>
    <rPh sb="22" eb="24">
      <t>メド</t>
    </rPh>
    <rPh sb="25" eb="27">
      <t>ジッシ</t>
    </rPh>
    <rPh sb="33" eb="34">
      <t>ツト</t>
    </rPh>
    <rPh sb="41" eb="43">
      <t>ガッコウ</t>
    </rPh>
    <rPh sb="43" eb="45">
      <t>アンゼン</t>
    </rPh>
    <rPh sb="45" eb="47">
      <t>エイセイ</t>
    </rPh>
    <rPh sb="47" eb="50">
      <t>イインカイ</t>
    </rPh>
    <rPh sb="50" eb="51">
      <t>トウ</t>
    </rPh>
    <rPh sb="52" eb="54">
      <t>ジュウジツ</t>
    </rPh>
    <rPh sb="55" eb="56">
      <t>ハカ</t>
    </rPh>
    <rPh sb="67" eb="68">
      <t>ネガ</t>
    </rPh>
    <phoneticPr fontId="1"/>
  </si>
  <si>
    <t>鹿教教第37号</t>
    <rPh sb="0" eb="1">
      <t>シカ</t>
    </rPh>
    <rPh sb="1" eb="2">
      <t>キョウ</t>
    </rPh>
    <rPh sb="2" eb="3">
      <t>キョウ</t>
    </rPh>
    <rPh sb="3" eb="4">
      <t>ダイ</t>
    </rPh>
    <rPh sb="6" eb="7">
      <t>ゴウ</t>
    </rPh>
    <phoneticPr fontId="1"/>
  </si>
  <si>
    <t>鹿教保第33号</t>
    <rPh sb="0" eb="1">
      <t>シカ</t>
    </rPh>
    <rPh sb="1" eb="2">
      <t>キョウ</t>
    </rPh>
    <rPh sb="2" eb="3">
      <t>ホ</t>
    </rPh>
    <rPh sb="3" eb="4">
      <t>ダイ</t>
    </rPh>
    <rPh sb="6" eb="7">
      <t>ゴウ</t>
    </rPh>
    <phoneticPr fontId="1"/>
  </si>
  <si>
    <t>(教職員課・保健体育課扱い）</t>
    <rPh sb="1" eb="5">
      <t>キョウショクインカ</t>
    </rPh>
    <rPh sb="6" eb="8">
      <t>ホケン</t>
    </rPh>
    <rPh sb="8" eb="11">
      <t>タイイクカ</t>
    </rPh>
    <rPh sb="11" eb="12">
      <t>アツカ</t>
    </rPh>
    <phoneticPr fontId="1"/>
  </si>
  <si>
    <t>各市町村教育委員会教育長殿</t>
    <rPh sb="0" eb="1">
      <t>カク</t>
    </rPh>
    <rPh sb="1" eb="4">
      <t>シチョウソン</t>
    </rPh>
    <rPh sb="4" eb="6">
      <t>キョウイク</t>
    </rPh>
    <rPh sb="6" eb="9">
      <t>イインカイ</t>
    </rPh>
    <rPh sb="9" eb="12">
      <t>キョウイクチョウ</t>
    </rPh>
    <rPh sb="12" eb="13">
      <t>ドノ</t>
    </rPh>
    <phoneticPr fontId="1"/>
  </si>
  <si>
    <t>鹿児島県教育委員会教育長</t>
    <rPh sb="0" eb="4">
      <t>カゴシマケン</t>
    </rPh>
    <rPh sb="4" eb="6">
      <t>キョウイク</t>
    </rPh>
    <rPh sb="6" eb="9">
      <t>イインカイ</t>
    </rPh>
    <rPh sb="9" eb="12">
      <t>キョウイクチョウ</t>
    </rPh>
    <phoneticPr fontId="1"/>
  </si>
  <si>
    <t>　教職員の安全及び健康の保持等については，これまでも，2006.5.8付け鹿教保第105号「労働安全衛生法等の一部を改正する法律等の施行について（通知）」等により，学校における安全衛生管理体制の整備・充実がなされるようお願いしてきたところですが，県立学校においては，2013.4月から出退時刻管理システム等を導入し，出退時刻等の状況を把握することにより，教職員の健康管理に一層努めることとしております。</t>
    <rPh sb="1" eb="4">
      <t>キョウショクイン</t>
    </rPh>
    <rPh sb="5" eb="7">
      <t>アンゼン</t>
    </rPh>
    <rPh sb="7" eb="8">
      <t>オヨ</t>
    </rPh>
    <rPh sb="9" eb="11">
      <t>ケンコウ</t>
    </rPh>
    <rPh sb="12" eb="14">
      <t>ホジ</t>
    </rPh>
    <rPh sb="14" eb="15">
      <t>トウ</t>
    </rPh>
    <rPh sb="35" eb="36">
      <t>ツ</t>
    </rPh>
    <rPh sb="37" eb="38">
      <t>シカ</t>
    </rPh>
    <rPh sb="38" eb="39">
      <t>キョウ</t>
    </rPh>
    <rPh sb="39" eb="40">
      <t>ホ</t>
    </rPh>
    <rPh sb="40" eb="41">
      <t>ダイ</t>
    </rPh>
    <rPh sb="44" eb="45">
      <t>ゴウ</t>
    </rPh>
    <rPh sb="46" eb="48">
      <t>ロウドウ</t>
    </rPh>
    <rPh sb="48" eb="50">
      <t>アンゼン</t>
    </rPh>
    <rPh sb="50" eb="53">
      <t>エイセイホウ</t>
    </rPh>
    <rPh sb="53" eb="54">
      <t>トウ</t>
    </rPh>
    <rPh sb="55" eb="57">
      <t>イチブ</t>
    </rPh>
    <rPh sb="58" eb="60">
      <t>カイセイ</t>
    </rPh>
    <rPh sb="62" eb="64">
      <t>ホウリツ</t>
    </rPh>
    <rPh sb="64" eb="65">
      <t>トウ</t>
    </rPh>
    <rPh sb="66" eb="68">
      <t>シコウ</t>
    </rPh>
    <rPh sb="73" eb="75">
      <t>ツウチ</t>
    </rPh>
    <rPh sb="77" eb="78">
      <t>トウ</t>
    </rPh>
    <rPh sb="82" eb="84">
      <t>ガッコウ</t>
    </rPh>
    <rPh sb="88" eb="90">
      <t>アンゼン</t>
    </rPh>
    <rPh sb="90" eb="92">
      <t>エイセイ</t>
    </rPh>
    <rPh sb="92" eb="94">
      <t>カンリ</t>
    </rPh>
    <rPh sb="94" eb="96">
      <t>タイセイ</t>
    </rPh>
    <rPh sb="97" eb="99">
      <t>セイビ</t>
    </rPh>
    <rPh sb="100" eb="102">
      <t>ジュウジツ</t>
    </rPh>
    <rPh sb="110" eb="111">
      <t>ネガ</t>
    </rPh>
    <rPh sb="123" eb="125">
      <t>ケンリツ</t>
    </rPh>
    <rPh sb="125" eb="127">
      <t>ガッコウ</t>
    </rPh>
    <rPh sb="139" eb="140">
      <t>ガツ</t>
    </rPh>
    <rPh sb="142" eb="144">
      <t>シュッタイ</t>
    </rPh>
    <rPh sb="144" eb="146">
      <t>ジコク</t>
    </rPh>
    <rPh sb="146" eb="148">
      <t>カンリ</t>
    </rPh>
    <rPh sb="152" eb="153">
      <t>トウ</t>
    </rPh>
    <rPh sb="154" eb="156">
      <t>ドウニュウ</t>
    </rPh>
    <rPh sb="158" eb="160">
      <t>シュッタイ</t>
    </rPh>
    <rPh sb="160" eb="162">
      <t>ジコク</t>
    </rPh>
    <rPh sb="162" eb="163">
      <t>トウ</t>
    </rPh>
    <rPh sb="164" eb="166">
      <t>ジョウキョウ</t>
    </rPh>
    <rPh sb="167" eb="169">
      <t>ハアク</t>
    </rPh>
    <rPh sb="177" eb="180">
      <t>キョウショクイン</t>
    </rPh>
    <rPh sb="181" eb="183">
      <t>ケンコウ</t>
    </rPh>
    <rPh sb="183" eb="185">
      <t>カンリ</t>
    </rPh>
    <rPh sb="186" eb="188">
      <t>イッソウ</t>
    </rPh>
    <rPh sb="188" eb="189">
      <t>ツト</t>
    </rPh>
    <phoneticPr fontId="1"/>
  </si>
  <si>
    <t>　つきましては，各市町村教育委員会においても，貴管下の学校に対し，別添「出退時刻記録カード」等を活用し，教職員の出退時刻の状況を把握するなどして，学校の安全衛生管理体制の整備に向けた取組を一層推進されますようお願いします。</t>
    <rPh sb="8" eb="9">
      <t>カク</t>
    </rPh>
    <rPh sb="9" eb="12">
      <t>シチョウソン</t>
    </rPh>
    <rPh sb="12" eb="14">
      <t>キョウイク</t>
    </rPh>
    <rPh sb="14" eb="17">
      <t>イインカイ</t>
    </rPh>
    <rPh sb="23" eb="26">
      <t>キカンカ</t>
    </rPh>
    <rPh sb="27" eb="29">
      <t>ガッコウ</t>
    </rPh>
    <rPh sb="30" eb="31">
      <t>タイ</t>
    </rPh>
    <rPh sb="33" eb="35">
      <t>ベッテン</t>
    </rPh>
    <rPh sb="36" eb="38">
      <t>シュッタイ</t>
    </rPh>
    <rPh sb="38" eb="40">
      <t>ジコク</t>
    </rPh>
    <rPh sb="40" eb="42">
      <t>キロク</t>
    </rPh>
    <rPh sb="46" eb="47">
      <t>トウ</t>
    </rPh>
    <rPh sb="48" eb="50">
      <t>カツヨウ</t>
    </rPh>
    <rPh sb="52" eb="55">
      <t>キョウショクイン</t>
    </rPh>
    <rPh sb="56" eb="58">
      <t>シュッタイ</t>
    </rPh>
    <rPh sb="58" eb="60">
      <t>ジコク</t>
    </rPh>
    <rPh sb="61" eb="63">
      <t>ジョウキョウ</t>
    </rPh>
    <rPh sb="64" eb="66">
      <t>ハアク</t>
    </rPh>
    <rPh sb="73" eb="75">
      <t>ガッコウ</t>
    </rPh>
    <rPh sb="76" eb="78">
      <t>アンゼン</t>
    </rPh>
    <rPh sb="78" eb="80">
      <t>エイセイ</t>
    </rPh>
    <rPh sb="80" eb="82">
      <t>カンリ</t>
    </rPh>
    <rPh sb="82" eb="84">
      <t>タイセイ</t>
    </rPh>
    <rPh sb="85" eb="87">
      <t>セイビ</t>
    </rPh>
    <rPh sb="88" eb="89">
      <t>ム</t>
    </rPh>
    <rPh sb="91" eb="93">
      <t>トリクミ</t>
    </rPh>
    <rPh sb="94" eb="96">
      <t>イッソウ</t>
    </rPh>
    <rPh sb="96" eb="98">
      <t>スイシン</t>
    </rPh>
    <rPh sb="105" eb="106">
      <t>ネガ</t>
    </rPh>
    <phoneticPr fontId="1"/>
  </si>
  <si>
    <t>　なお，導入に当たっては，運用整備期間（2013.5.1～5.31）を設け，2013.6.1を目途に実施できるように努めるとともに，別紙資料をもとに，再度，労働安全衛生の必要性等についても周知してくださるようよろしくお願いいたします。</t>
    <rPh sb="4" eb="6">
      <t>ドウニュウ</t>
    </rPh>
    <rPh sb="7" eb="8">
      <t>ア</t>
    </rPh>
    <rPh sb="13" eb="15">
      <t>ウンヨウ</t>
    </rPh>
    <rPh sb="15" eb="17">
      <t>セイビ</t>
    </rPh>
    <rPh sb="17" eb="19">
      <t>キカン</t>
    </rPh>
    <rPh sb="35" eb="36">
      <t>モウ</t>
    </rPh>
    <rPh sb="47" eb="49">
      <t>メド</t>
    </rPh>
    <rPh sb="50" eb="52">
      <t>ジッシ</t>
    </rPh>
    <rPh sb="58" eb="59">
      <t>ツト</t>
    </rPh>
    <rPh sb="66" eb="68">
      <t>ベッシ</t>
    </rPh>
    <rPh sb="68" eb="70">
      <t>シリョウ</t>
    </rPh>
    <rPh sb="75" eb="77">
      <t>サイド</t>
    </rPh>
    <rPh sb="78" eb="80">
      <t>ロウドウ</t>
    </rPh>
    <rPh sb="80" eb="82">
      <t>アンゼン</t>
    </rPh>
    <rPh sb="82" eb="84">
      <t>エイセイ</t>
    </rPh>
    <rPh sb="85" eb="88">
      <t>ヒツヨウセイ</t>
    </rPh>
    <rPh sb="88" eb="89">
      <t>トウ</t>
    </rPh>
    <rPh sb="94" eb="96">
      <t>シュウチ</t>
    </rPh>
    <rPh sb="109" eb="110">
      <t>ネガ</t>
    </rPh>
    <phoneticPr fontId="1"/>
  </si>
  <si>
    <t>２０１２．４．３</t>
    <phoneticPr fontId="1"/>
  </si>
  <si>
    <t>各市町村教育委員会教育長殿</t>
    <rPh sb="0" eb="4">
      <t>カクシチョウソン</t>
    </rPh>
    <rPh sb="4" eb="6">
      <t>キョウイク</t>
    </rPh>
    <rPh sb="6" eb="9">
      <t>イインカイ</t>
    </rPh>
    <rPh sb="9" eb="12">
      <t>キョウイクチョウ</t>
    </rPh>
    <rPh sb="12" eb="13">
      <t>ドノ</t>
    </rPh>
    <phoneticPr fontId="1"/>
  </si>
  <si>
    <t>鹿児島県教育庁保健体育課長</t>
    <rPh sb="0" eb="4">
      <t>カゴシマケン</t>
    </rPh>
    <rPh sb="4" eb="7">
      <t>キョウイクチョウ</t>
    </rPh>
    <rPh sb="7" eb="9">
      <t>ホケン</t>
    </rPh>
    <rPh sb="9" eb="11">
      <t>タイイク</t>
    </rPh>
    <rPh sb="11" eb="13">
      <t>カチョウ</t>
    </rPh>
    <phoneticPr fontId="1"/>
  </si>
  <si>
    <t>公立学校等における労働安全衛生管理体制の充実について（依頼）</t>
    <rPh sb="0" eb="2">
      <t>コウリツ</t>
    </rPh>
    <rPh sb="2" eb="4">
      <t>ガッコウ</t>
    </rPh>
    <rPh sb="4" eb="5">
      <t>トウ</t>
    </rPh>
    <rPh sb="9" eb="11">
      <t>ロウドウ</t>
    </rPh>
    <rPh sb="11" eb="13">
      <t>アンゼン</t>
    </rPh>
    <rPh sb="13" eb="15">
      <t>エイセイ</t>
    </rPh>
    <rPh sb="15" eb="17">
      <t>カンリ</t>
    </rPh>
    <rPh sb="17" eb="19">
      <t>タイセイ</t>
    </rPh>
    <rPh sb="20" eb="22">
      <t>ジュウジツ</t>
    </rPh>
    <rPh sb="27" eb="29">
      <t>イライ</t>
    </rPh>
    <phoneticPr fontId="1"/>
  </si>
  <si>
    <t>　学校に於ける労働安全衛生管理体制については，これまでも格段の御尽力をいただいており，学校職員安全衛生管理規程及び面接指導体制は，本県のすべての市町村立学校において整備されているところです。</t>
    <rPh sb="1" eb="3">
      <t>ガッコウ</t>
    </rPh>
    <rPh sb="4" eb="5">
      <t>オ</t>
    </rPh>
    <rPh sb="7" eb="9">
      <t>ロウドウ</t>
    </rPh>
    <rPh sb="9" eb="11">
      <t>アンゼン</t>
    </rPh>
    <rPh sb="11" eb="13">
      <t>エイセイ</t>
    </rPh>
    <rPh sb="13" eb="15">
      <t>カンリ</t>
    </rPh>
    <rPh sb="15" eb="17">
      <t>タイセイ</t>
    </rPh>
    <rPh sb="28" eb="30">
      <t>カクダン</t>
    </rPh>
    <rPh sb="31" eb="34">
      <t>ゴジンリョク</t>
    </rPh>
    <rPh sb="43" eb="45">
      <t>ガッコウ</t>
    </rPh>
    <rPh sb="45" eb="47">
      <t>ショクイン</t>
    </rPh>
    <rPh sb="47" eb="49">
      <t>アンゼン</t>
    </rPh>
    <rPh sb="49" eb="51">
      <t>エイセイ</t>
    </rPh>
    <rPh sb="51" eb="53">
      <t>カンリ</t>
    </rPh>
    <rPh sb="53" eb="55">
      <t>キテイ</t>
    </rPh>
    <rPh sb="55" eb="56">
      <t>オヨ</t>
    </rPh>
    <rPh sb="57" eb="59">
      <t>メンセツ</t>
    </rPh>
    <rPh sb="59" eb="61">
      <t>シドウ</t>
    </rPh>
    <rPh sb="61" eb="63">
      <t>タイセイ</t>
    </rPh>
    <rPh sb="65" eb="67">
      <t>ホンケン</t>
    </rPh>
    <rPh sb="72" eb="75">
      <t>シチョウソン</t>
    </rPh>
    <rPh sb="75" eb="76">
      <t>リツ</t>
    </rPh>
    <rPh sb="76" eb="78">
      <t>ガッコウ</t>
    </rPh>
    <rPh sb="82" eb="84">
      <t>セイビ</t>
    </rPh>
    <phoneticPr fontId="1"/>
  </si>
  <si>
    <t>　つきましては，新年度当初，職員会議等で確実に内容の説明が行われ，学校及び学校給食調理場における労働安全衛生管理体制に万全を期していただくよう，下記の事項について管下の校長等に指導をお願いします。</t>
    <rPh sb="8" eb="11">
      <t>シンネンド</t>
    </rPh>
    <rPh sb="11" eb="13">
      <t>トウショ</t>
    </rPh>
    <rPh sb="14" eb="16">
      <t>ショクイン</t>
    </rPh>
    <rPh sb="16" eb="18">
      <t>カイギ</t>
    </rPh>
    <rPh sb="18" eb="19">
      <t>トウ</t>
    </rPh>
    <rPh sb="20" eb="22">
      <t>カクジツ</t>
    </rPh>
    <rPh sb="23" eb="25">
      <t>ナイヨウ</t>
    </rPh>
    <rPh sb="26" eb="28">
      <t>セツメイ</t>
    </rPh>
    <rPh sb="29" eb="30">
      <t>オコナ</t>
    </rPh>
    <rPh sb="33" eb="35">
      <t>ガッコウ</t>
    </rPh>
    <rPh sb="35" eb="36">
      <t>オヨ</t>
    </rPh>
    <rPh sb="37" eb="39">
      <t>ガッコウ</t>
    </rPh>
    <rPh sb="39" eb="41">
      <t>キュウショク</t>
    </rPh>
    <rPh sb="41" eb="44">
      <t>チョウリバ</t>
    </rPh>
    <rPh sb="48" eb="50">
      <t>ロウドウ</t>
    </rPh>
    <rPh sb="50" eb="52">
      <t>アンゼン</t>
    </rPh>
    <rPh sb="52" eb="54">
      <t>エイセイ</t>
    </rPh>
    <rPh sb="54" eb="56">
      <t>カンリ</t>
    </rPh>
    <rPh sb="56" eb="58">
      <t>タイセイ</t>
    </rPh>
    <rPh sb="59" eb="61">
      <t>バンゼン</t>
    </rPh>
    <rPh sb="62" eb="63">
      <t>キ</t>
    </rPh>
    <rPh sb="72" eb="74">
      <t>カキ</t>
    </rPh>
    <rPh sb="75" eb="77">
      <t>ジコウ</t>
    </rPh>
    <rPh sb="81" eb="83">
      <t>カンカ</t>
    </rPh>
    <rPh sb="84" eb="86">
      <t>コウチョウ</t>
    </rPh>
    <rPh sb="86" eb="87">
      <t>トウ</t>
    </rPh>
    <rPh sb="88" eb="90">
      <t>シドウ</t>
    </rPh>
    <rPh sb="92" eb="93">
      <t>ネガ</t>
    </rPh>
    <phoneticPr fontId="1"/>
  </si>
  <si>
    <t>記</t>
    <rPh sb="0" eb="1">
      <t>キ</t>
    </rPh>
    <phoneticPr fontId="1"/>
  </si>
  <si>
    <t>　学校職員安全衛生管理規程について</t>
    <rPh sb="1" eb="3">
      <t>ガッコウ</t>
    </rPh>
    <rPh sb="3" eb="5">
      <t>ショクイン</t>
    </rPh>
    <rPh sb="5" eb="7">
      <t>アンゼン</t>
    </rPh>
    <rPh sb="7" eb="9">
      <t>エイセイ</t>
    </rPh>
    <rPh sb="9" eb="11">
      <t>カンリ</t>
    </rPh>
    <rPh sb="11" eb="13">
      <t>キテイ</t>
    </rPh>
    <phoneticPr fontId="1"/>
  </si>
  <si>
    <t>　学校職員の長時間勤務者に対する医師の面接指導要領について</t>
    <rPh sb="1" eb="3">
      <t>ガッコウ</t>
    </rPh>
    <rPh sb="3" eb="5">
      <t>ショクイン</t>
    </rPh>
    <rPh sb="6" eb="9">
      <t>チョウジカン</t>
    </rPh>
    <rPh sb="9" eb="12">
      <t>キンムシャ</t>
    </rPh>
    <rPh sb="13" eb="14">
      <t>タイ</t>
    </rPh>
    <rPh sb="16" eb="18">
      <t>イシ</t>
    </rPh>
    <rPh sb="19" eb="21">
      <t>メンセツ</t>
    </rPh>
    <rPh sb="21" eb="23">
      <t>シドウ</t>
    </rPh>
    <rPh sb="23" eb="25">
      <t>ヨウリョウ</t>
    </rPh>
    <phoneticPr fontId="1"/>
  </si>
  <si>
    <t>　各学校の衛生委員会等の学期1回以上の開催について</t>
    <rPh sb="1" eb="2">
      <t>カク</t>
    </rPh>
    <rPh sb="2" eb="4">
      <t>ガッコウ</t>
    </rPh>
    <rPh sb="5" eb="7">
      <t>エイセイ</t>
    </rPh>
    <rPh sb="7" eb="10">
      <t>イインカイ</t>
    </rPh>
    <rPh sb="10" eb="11">
      <t>トウ</t>
    </rPh>
    <rPh sb="12" eb="14">
      <t>ガッキ</t>
    </rPh>
    <rPh sb="15" eb="16">
      <t>カイ</t>
    </rPh>
    <rPh sb="16" eb="18">
      <t>イジョウ</t>
    </rPh>
    <rPh sb="19" eb="21">
      <t>カイサイ</t>
    </rPh>
    <phoneticPr fontId="1"/>
  </si>
  <si>
    <t>※</t>
    <phoneticPr fontId="1"/>
  </si>
  <si>
    <t>参考</t>
    <rPh sb="0" eb="2">
      <t>サンコウ</t>
    </rPh>
    <phoneticPr fontId="1"/>
  </si>
  <si>
    <t>　・</t>
    <phoneticPr fontId="1"/>
  </si>
  <si>
    <t>　2006年4月3日付け１８ス学健第1号通知「労働安全衛生法等の一部を改正する法律等の施行について」</t>
    <rPh sb="5" eb="6">
      <t>ネン</t>
    </rPh>
    <rPh sb="7" eb="8">
      <t>ガツ</t>
    </rPh>
    <rPh sb="9" eb="10">
      <t>ニチ</t>
    </rPh>
    <rPh sb="10" eb="11">
      <t>ツ</t>
    </rPh>
    <rPh sb="15" eb="16">
      <t>ガク</t>
    </rPh>
    <rPh sb="16" eb="17">
      <t>ケン</t>
    </rPh>
    <rPh sb="17" eb="18">
      <t>ダイ</t>
    </rPh>
    <rPh sb="19" eb="20">
      <t>ゴウ</t>
    </rPh>
    <rPh sb="20" eb="22">
      <t>ツウチ</t>
    </rPh>
    <rPh sb="23" eb="25">
      <t>ロウドウ</t>
    </rPh>
    <rPh sb="25" eb="27">
      <t>アンゼン</t>
    </rPh>
    <rPh sb="27" eb="31">
      <t>エイセイホウナド</t>
    </rPh>
    <rPh sb="32" eb="34">
      <t>イチブ</t>
    </rPh>
    <rPh sb="35" eb="37">
      <t>カイセイ</t>
    </rPh>
    <rPh sb="39" eb="42">
      <t>ホウリツナド</t>
    </rPh>
    <rPh sb="43" eb="45">
      <t>シコウ</t>
    </rPh>
    <phoneticPr fontId="1"/>
  </si>
  <si>
    <t>・</t>
    <phoneticPr fontId="1"/>
  </si>
  <si>
    <t>　2007年12月6日付け１９ス学健第22号通知「公立学校等における労働安全衛生体制の整備について」</t>
    <rPh sb="5" eb="6">
      <t>ネン</t>
    </rPh>
    <rPh sb="8" eb="9">
      <t>ガツ</t>
    </rPh>
    <rPh sb="10" eb="11">
      <t>ニチ</t>
    </rPh>
    <rPh sb="11" eb="12">
      <t>ツ</t>
    </rPh>
    <rPh sb="16" eb="17">
      <t>ガク</t>
    </rPh>
    <rPh sb="17" eb="18">
      <t>ケン</t>
    </rPh>
    <rPh sb="18" eb="19">
      <t>ダイ</t>
    </rPh>
    <rPh sb="21" eb="22">
      <t>ゴウ</t>
    </rPh>
    <rPh sb="22" eb="24">
      <t>ツウチ</t>
    </rPh>
    <rPh sb="25" eb="27">
      <t>コウリツ</t>
    </rPh>
    <rPh sb="27" eb="30">
      <t>ガッコウナド</t>
    </rPh>
    <rPh sb="34" eb="36">
      <t>ロウドウ</t>
    </rPh>
    <rPh sb="36" eb="38">
      <t>アンゼン</t>
    </rPh>
    <rPh sb="38" eb="40">
      <t>エイセイ</t>
    </rPh>
    <rPh sb="40" eb="42">
      <t>タイセイ</t>
    </rPh>
    <rPh sb="43" eb="45">
      <t>セイビ</t>
    </rPh>
    <phoneticPr fontId="1"/>
  </si>
  <si>
    <t>　2011年12月21日付け２３ス学健第23号通知「公立学校等における労働安全衛生体制の整備促進について」</t>
    <rPh sb="5" eb="6">
      <t>ネン</t>
    </rPh>
    <rPh sb="8" eb="9">
      <t>ガツ</t>
    </rPh>
    <rPh sb="11" eb="12">
      <t>ニチ</t>
    </rPh>
    <rPh sb="12" eb="13">
      <t>ツ</t>
    </rPh>
    <rPh sb="17" eb="18">
      <t>ガク</t>
    </rPh>
    <rPh sb="18" eb="19">
      <t>ケン</t>
    </rPh>
    <rPh sb="19" eb="20">
      <t>ダイ</t>
    </rPh>
    <rPh sb="22" eb="23">
      <t>ゴウ</t>
    </rPh>
    <rPh sb="23" eb="25">
      <t>ツウチ</t>
    </rPh>
    <rPh sb="26" eb="28">
      <t>コウリツ</t>
    </rPh>
    <rPh sb="28" eb="31">
      <t>ガッコウナド</t>
    </rPh>
    <rPh sb="35" eb="37">
      <t>ロウドウ</t>
    </rPh>
    <rPh sb="37" eb="39">
      <t>アンゼン</t>
    </rPh>
    <rPh sb="39" eb="41">
      <t>エイセイ</t>
    </rPh>
    <rPh sb="41" eb="43">
      <t>タイセイ</t>
    </rPh>
    <rPh sb="44" eb="46">
      <t>セイビ</t>
    </rPh>
    <rPh sb="46" eb="48">
      <t>ソクシン</t>
    </rPh>
    <phoneticPr fontId="1"/>
  </si>
  <si>
    <t>１８ス学健第1号</t>
    <rPh sb="3" eb="4">
      <t>ガク</t>
    </rPh>
    <rPh sb="4" eb="5">
      <t>ケン</t>
    </rPh>
    <rPh sb="5" eb="6">
      <t>ダイ</t>
    </rPh>
    <rPh sb="7" eb="8">
      <t>ゴウ</t>
    </rPh>
    <phoneticPr fontId="1"/>
  </si>
  <si>
    <t>２００６．４．３</t>
    <phoneticPr fontId="1"/>
  </si>
  <si>
    <t>都道府県知事ほか殿</t>
    <rPh sb="0" eb="4">
      <t>トドウフケン</t>
    </rPh>
    <rPh sb="4" eb="6">
      <t>チジ</t>
    </rPh>
    <rPh sb="8" eb="9">
      <t>ドノ</t>
    </rPh>
    <phoneticPr fontId="1"/>
  </si>
  <si>
    <t>文科省初等中等教育局初等中等・・・・ほか略</t>
    <rPh sb="0" eb="3">
      <t>モンカショウ</t>
    </rPh>
    <rPh sb="3" eb="5">
      <t>ショトウ</t>
    </rPh>
    <rPh sb="5" eb="7">
      <t>チュウトウ</t>
    </rPh>
    <rPh sb="7" eb="10">
      <t>キョウイクキョク</t>
    </rPh>
    <rPh sb="10" eb="12">
      <t>ショトウ</t>
    </rPh>
    <rPh sb="12" eb="14">
      <t>チュウトウ</t>
    </rPh>
    <rPh sb="20" eb="21">
      <t>リャク</t>
    </rPh>
    <phoneticPr fontId="1"/>
  </si>
  <si>
    <t>労働安全衛生法等の一部を改正する法律等の施行について</t>
    <rPh sb="0" eb="2">
      <t>ロウドウ</t>
    </rPh>
    <rPh sb="2" eb="4">
      <t>アンゼン</t>
    </rPh>
    <rPh sb="4" eb="7">
      <t>エイセイホウ</t>
    </rPh>
    <rPh sb="7" eb="8">
      <t>トウ</t>
    </rPh>
    <rPh sb="9" eb="11">
      <t>イチブ</t>
    </rPh>
    <rPh sb="12" eb="14">
      <t>カイセイ</t>
    </rPh>
    <rPh sb="16" eb="18">
      <t>ホウリツ</t>
    </rPh>
    <rPh sb="18" eb="19">
      <t>トウ</t>
    </rPh>
    <rPh sb="20" eb="22">
      <t>シコウ</t>
    </rPh>
    <phoneticPr fontId="1"/>
  </si>
  <si>
    <t>　労働安全衛生法等の一部を改正する法律（平成17年法律第108号。以下「改正法」という。）については，平成17年11月2日に，また，労働安全衛生法等の一部を改正する法律の施行に伴う関係政令の整備及び経過措置に関する政令（平成18年省令第2号）及び労働安全衛生規則等の一部を改正する省令（平成18年厚生労働省令第1号）が，平成18年1月5日に，それぞれ公布され，別添１及び別添２のとおり厚生労働省から都道府県知事等に通知されました。</t>
    <rPh sb="1" eb="3">
      <t>ロウドウ</t>
    </rPh>
    <rPh sb="3" eb="5">
      <t>アンゼン</t>
    </rPh>
    <rPh sb="5" eb="8">
      <t>エイセイホウ</t>
    </rPh>
    <rPh sb="8" eb="9">
      <t>トウ</t>
    </rPh>
    <rPh sb="10" eb="12">
      <t>イチブ</t>
    </rPh>
    <rPh sb="13" eb="15">
      <t>カイセイ</t>
    </rPh>
    <rPh sb="17" eb="19">
      <t>ホウリツ</t>
    </rPh>
    <rPh sb="20" eb="22">
      <t>ヘイセイ</t>
    </rPh>
    <rPh sb="24" eb="25">
      <t>ネン</t>
    </rPh>
    <rPh sb="25" eb="27">
      <t>ホウリツ</t>
    </rPh>
    <rPh sb="27" eb="28">
      <t>ダイ</t>
    </rPh>
    <rPh sb="31" eb="32">
      <t>ゴウ</t>
    </rPh>
    <rPh sb="33" eb="35">
      <t>イカ</t>
    </rPh>
    <rPh sb="36" eb="39">
      <t>カイセイホウ</t>
    </rPh>
    <rPh sb="51" eb="53">
      <t>ヘイセイ</t>
    </rPh>
    <rPh sb="55" eb="56">
      <t>ネン</t>
    </rPh>
    <rPh sb="58" eb="59">
      <t>ガツ</t>
    </rPh>
    <rPh sb="60" eb="61">
      <t>ニチ</t>
    </rPh>
    <rPh sb="66" eb="68">
      <t>ロウドウ</t>
    </rPh>
    <rPh sb="68" eb="70">
      <t>アンゼン</t>
    </rPh>
    <rPh sb="70" eb="73">
      <t>エイセイホウ</t>
    </rPh>
    <rPh sb="73" eb="74">
      <t>トウ</t>
    </rPh>
    <rPh sb="75" eb="77">
      <t>イチブ</t>
    </rPh>
    <rPh sb="78" eb="80">
      <t>カイセイ</t>
    </rPh>
    <rPh sb="82" eb="84">
      <t>ホウリツ</t>
    </rPh>
    <rPh sb="85" eb="87">
      <t>シコウ</t>
    </rPh>
    <rPh sb="88" eb="89">
      <t>トモナ</t>
    </rPh>
    <rPh sb="90" eb="92">
      <t>カンケイ</t>
    </rPh>
    <rPh sb="92" eb="94">
      <t>セイレイ</t>
    </rPh>
    <rPh sb="95" eb="97">
      <t>セイビ</t>
    </rPh>
    <rPh sb="97" eb="98">
      <t>オヨ</t>
    </rPh>
    <rPh sb="99" eb="101">
      <t>ケイカ</t>
    </rPh>
    <rPh sb="101" eb="103">
      <t>ソチ</t>
    </rPh>
    <rPh sb="104" eb="105">
      <t>カン</t>
    </rPh>
    <rPh sb="107" eb="109">
      <t>セイレイ</t>
    </rPh>
    <rPh sb="110" eb="112">
      <t>ヘイセイ</t>
    </rPh>
    <rPh sb="117" eb="118">
      <t>ダイ</t>
    </rPh>
    <rPh sb="119" eb="120">
      <t>ゴウ</t>
    </rPh>
    <rPh sb="121" eb="122">
      <t>オヨ</t>
    </rPh>
    <rPh sb="123" eb="125">
      <t>ロウドウ</t>
    </rPh>
    <rPh sb="125" eb="127">
      <t>アンゼン</t>
    </rPh>
    <rPh sb="127" eb="129">
      <t>エイセイ</t>
    </rPh>
    <rPh sb="129" eb="131">
      <t>キソク</t>
    </rPh>
    <rPh sb="131" eb="132">
      <t>トウ</t>
    </rPh>
    <rPh sb="133" eb="135">
      <t>イチブ</t>
    </rPh>
    <rPh sb="136" eb="138">
      <t>カイセイ</t>
    </rPh>
    <rPh sb="140" eb="142">
      <t>ショウレイ</t>
    </rPh>
    <rPh sb="143" eb="145">
      <t>ヘイセイ</t>
    </rPh>
    <rPh sb="147" eb="148">
      <t>ネン</t>
    </rPh>
    <rPh sb="148" eb="150">
      <t>コウセイ</t>
    </rPh>
    <rPh sb="150" eb="153">
      <t>ロウドウショウ</t>
    </rPh>
    <rPh sb="153" eb="154">
      <t>レイ</t>
    </rPh>
    <rPh sb="154" eb="155">
      <t>ダイ</t>
    </rPh>
    <rPh sb="156" eb="157">
      <t>ゴウ</t>
    </rPh>
    <rPh sb="160" eb="162">
      <t>ヘイセイ</t>
    </rPh>
    <rPh sb="164" eb="165">
      <t>ネン</t>
    </rPh>
    <rPh sb="166" eb="167">
      <t>ガツ</t>
    </rPh>
    <rPh sb="168" eb="169">
      <t>ニチ</t>
    </rPh>
    <rPh sb="175" eb="177">
      <t>コウフ</t>
    </rPh>
    <rPh sb="180" eb="182">
      <t>ベッテン</t>
    </rPh>
    <rPh sb="183" eb="184">
      <t>オヨ</t>
    </rPh>
    <rPh sb="185" eb="187">
      <t>ベッテン</t>
    </rPh>
    <rPh sb="192" eb="194">
      <t>コウセイ</t>
    </rPh>
    <rPh sb="194" eb="197">
      <t>ロウドウショウ</t>
    </rPh>
    <rPh sb="199" eb="203">
      <t>トドウフケン</t>
    </rPh>
    <rPh sb="203" eb="205">
      <t>チジ</t>
    </rPh>
    <rPh sb="205" eb="206">
      <t>トウ</t>
    </rPh>
    <rPh sb="207" eb="209">
      <t>ツウチ</t>
    </rPh>
    <phoneticPr fontId="1"/>
  </si>
  <si>
    <t>　ついては，以下の事項について，周知徹底するとともに，労働安全衛生対策に万全を期していただくようお願いします。</t>
    <rPh sb="6" eb="8">
      <t>イカ</t>
    </rPh>
    <rPh sb="9" eb="11">
      <t>ジコウ</t>
    </rPh>
    <rPh sb="16" eb="18">
      <t>シュウチ</t>
    </rPh>
    <rPh sb="18" eb="20">
      <t>テッテイ</t>
    </rPh>
    <rPh sb="27" eb="29">
      <t>ロウドウ</t>
    </rPh>
    <rPh sb="29" eb="31">
      <t>アンゼン</t>
    </rPh>
    <rPh sb="31" eb="33">
      <t>エイセイ</t>
    </rPh>
    <rPh sb="33" eb="35">
      <t>タイサク</t>
    </rPh>
    <rPh sb="36" eb="38">
      <t>バンゼン</t>
    </rPh>
    <rPh sb="39" eb="40">
      <t>キ</t>
    </rPh>
    <rPh sb="49" eb="50">
      <t>ネガ</t>
    </rPh>
    <phoneticPr fontId="1"/>
  </si>
  <si>
    <t>　なお，都道府県教育委員会及び都道府県市立学校主管課においては，域内の市町村教育委員会及び所管の学校（専修学校・各種学校を含む）に対しても周知されるようお願いします。</t>
    <rPh sb="4" eb="8">
      <t>トドウフケン</t>
    </rPh>
    <rPh sb="8" eb="10">
      <t>キョウイク</t>
    </rPh>
    <rPh sb="10" eb="13">
      <t>イインカイ</t>
    </rPh>
    <rPh sb="13" eb="14">
      <t>オヨ</t>
    </rPh>
    <rPh sb="15" eb="19">
      <t>トドウフケン</t>
    </rPh>
    <rPh sb="19" eb="21">
      <t>シリツ</t>
    </rPh>
    <rPh sb="21" eb="23">
      <t>ガッコウ</t>
    </rPh>
    <rPh sb="23" eb="26">
      <t>シュカンカ</t>
    </rPh>
    <rPh sb="32" eb="34">
      <t>イキナイ</t>
    </rPh>
    <rPh sb="35" eb="38">
      <t>シチョウソン</t>
    </rPh>
    <rPh sb="38" eb="40">
      <t>キョウイク</t>
    </rPh>
    <rPh sb="40" eb="43">
      <t>イインカイ</t>
    </rPh>
    <rPh sb="43" eb="44">
      <t>オヨ</t>
    </rPh>
    <rPh sb="45" eb="47">
      <t>ショカン</t>
    </rPh>
    <rPh sb="48" eb="50">
      <t>ガッコウ</t>
    </rPh>
    <rPh sb="51" eb="53">
      <t>センシュウ</t>
    </rPh>
    <rPh sb="53" eb="55">
      <t>ガッコウ</t>
    </rPh>
    <rPh sb="56" eb="58">
      <t>カクシュ</t>
    </rPh>
    <rPh sb="58" eb="60">
      <t>ガッコウ</t>
    </rPh>
    <rPh sb="61" eb="62">
      <t>フク</t>
    </rPh>
    <rPh sb="65" eb="66">
      <t>タイ</t>
    </rPh>
    <rPh sb="69" eb="71">
      <t>シュウチ</t>
    </rPh>
    <rPh sb="77" eb="78">
      <t>ネガ</t>
    </rPh>
    <phoneticPr fontId="1"/>
  </si>
  <si>
    <t>　長時間労働者への医師による面接指導の実施について</t>
    <rPh sb="1" eb="4">
      <t>チョウジカン</t>
    </rPh>
    <rPh sb="4" eb="7">
      <t>ロウドウシャ</t>
    </rPh>
    <rPh sb="9" eb="11">
      <t>イシ</t>
    </rPh>
    <rPh sb="14" eb="16">
      <t>メンセツ</t>
    </rPh>
    <rPh sb="16" eb="18">
      <t>シドウ</t>
    </rPh>
    <rPh sb="19" eb="21">
      <t>ジッシ</t>
    </rPh>
    <phoneticPr fontId="1"/>
  </si>
  <si>
    <t>　今回の労働安全衛生法の改正によって，全ての事業場（常時50人未満の労働者を使用する事業場は平成20年4月から適用）において，事業者は，労働者の週40時間を超える労働が1月当たり100時間を超え，かつ，疲労の蓄積が認められるときは，労働者の申出を受けて，医師による面接指導を行わなければならないこととされました。</t>
    <rPh sb="1" eb="3">
      <t>コンカイ</t>
    </rPh>
    <rPh sb="4" eb="6">
      <t>ロウドウ</t>
    </rPh>
    <rPh sb="6" eb="8">
      <t>アンゼン</t>
    </rPh>
    <rPh sb="8" eb="11">
      <t>エイセイホウ</t>
    </rPh>
    <rPh sb="12" eb="14">
      <t>カイセイ</t>
    </rPh>
    <rPh sb="19" eb="20">
      <t>スベ</t>
    </rPh>
    <rPh sb="22" eb="25">
      <t>ジギョウジョウ</t>
    </rPh>
    <rPh sb="26" eb="28">
      <t>ジョウジ</t>
    </rPh>
    <rPh sb="30" eb="31">
      <t>ニン</t>
    </rPh>
    <rPh sb="31" eb="33">
      <t>ミマン</t>
    </rPh>
    <rPh sb="34" eb="37">
      <t>ロウドウシャ</t>
    </rPh>
    <rPh sb="38" eb="40">
      <t>シヨウ</t>
    </rPh>
    <rPh sb="42" eb="45">
      <t>ジギョウジョウ</t>
    </rPh>
    <rPh sb="46" eb="48">
      <t>ヘイセイ</t>
    </rPh>
    <rPh sb="50" eb="51">
      <t>ネン</t>
    </rPh>
    <rPh sb="52" eb="53">
      <t>ガツ</t>
    </rPh>
    <rPh sb="55" eb="57">
      <t>テキヨウ</t>
    </rPh>
    <rPh sb="63" eb="66">
      <t>ジギョウシャ</t>
    </rPh>
    <rPh sb="68" eb="71">
      <t>ロウドウシャ</t>
    </rPh>
    <rPh sb="72" eb="73">
      <t>シュウ</t>
    </rPh>
    <rPh sb="75" eb="77">
      <t>ジカン</t>
    </rPh>
    <rPh sb="78" eb="79">
      <t>コ</t>
    </rPh>
    <rPh sb="81" eb="83">
      <t>ロウドウ</t>
    </rPh>
    <rPh sb="85" eb="86">
      <t>ガツ</t>
    </rPh>
    <rPh sb="86" eb="87">
      <t>ア</t>
    </rPh>
    <rPh sb="92" eb="94">
      <t>ジカン</t>
    </rPh>
    <rPh sb="95" eb="96">
      <t>コ</t>
    </rPh>
    <rPh sb="101" eb="103">
      <t>ヒロウ</t>
    </rPh>
    <rPh sb="104" eb="106">
      <t>チクセキ</t>
    </rPh>
    <rPh sb="107" eb="108">
      <t>ミト</t>
    </rPh>
    <rPh sb="116" eb="119">
      <t>ロウドウシャ</t>
    </rPh>
    <rPh sb="120" eb="122">
      <t>モウシデ</t>
    </rPh>
    <rPh sb="123" eb="124">
      <t>ウ</t>
    </rPh>
    <rPh sb="127" eb="129">
      <t>イシ</t>
    </rPh>
    <rPh sb="132" eb="134">
      <t>メンセツ</t>
    </rPh>
    <rPh sb="134" eb="136">
      <t>シドウ</t>
    </rPh>
    <rPh sb="137" eb="138">
      <t>オコナ</t>
    </rPh>
    <phoneticPr fontId="1"/>
  </si>
  <si>
    <t>　また，長時間の労働（週40時間を超える労働が1月当たり80時間を超えた場合）により疲労の蓄積が認められ，又は健康上の不安を有している労働者，事業場で定める基準に該当する労働者についても面接指導を実施する，又は面接指導に準ずる措置を講じるよう努めなければならないこととされたところです。</t>
    <rPh sb="4" eb="7">
      <t>チョウジカン</t>
    </rPh>
    <rPh sb="8" eb="10">
      <t>ロウドウ</t>
    </rPh>
    <rPh sb="11" eb="12">
      <t>シュウ</t>
    </rPh>
    <rPh sb="14" eb="16">
      <t>ジカン</t>
    </rPh>
    <rPh sb="17" eb="18">
      <t>コ</t>
    </rPh>
    <rPh sb="20" eb="22">
      <t>ロウドウ</t>
    </rPh>
    <rPh sb="24" eb="25">
      <t>ガツ</t>
    </rPh>
    <rPh sb="25" eb="26">
      <t>ア</t>
    </rPh>
    <rPh sb="30" eb="32">
      <t>ジカン</t>
    </rPh>
    <rPh sb="33" eb="34">
      <t>コ</t>
    </rPh>
    <rPh sb="36" eb="38">
      <t>バアイ</t>
    </rPh>
    <rPh sb="42" eb="44">
      <t>ヒロウ</t>
    </rPh>
    <rPh sb="45" eb="47">
      <t>チクセキ</t>
    </rPh>
    <rPh sb="48" eb="49">
      <t>ミト</t>
    </rPh>
    <rPh sb="53" eb="54">
      <t>マタ</t>
    </rPh>
    <rPh sb="55" eb="58">
      <t>ケンコウジョウ</t>
    </rPh>
    <rPh sb="59" eb="61">
      <t>フアン</t>
    </rPh>
    <rPh sb="62" eb="63">
      <t>ユウ</t>
    </rPh>
    <rPh sb="67" eb="70">
      <t>ロウドウシャ</t>
    </rPh>
    <rPh sb="71" eb="73">
      <t>ジギョウ</t>
    </rPh>
    <rPh sb="73" eb="74">
      <t>バ</t>
    </rPh>
    <rPh sb="75" eb="76">
      <t>サダ</t>
    </rPh>
    <rPh sb="78" eb="80">
      <t>キジュン</t>
    </rPh>
    <rPh sb="81" eb="83">
      <t>ガイトウ</t>
    </rPh>
    <rPh sb="85" eb="88">
      <t>ロウドウシャ</t>
    </rPh>
    <rPh sb="93" eb="95">
      <t>メンセツ</t>
    </rPh>
    <rPh sb="95" eb="97">
      <t>シドウ</t>
    </rPh>
    <rPh sb="98" eb="100">
      <t>ジッシ</t>
    </rPh>
    <rPh sb="103" eb="104">
      <t>マタ</t>
    </rPh>
    <rPh sb="105" eb="107">
      <t>メンセツ</t>
    </rPh>
    <rPh sb="107" eb="109">
      <t>シドウ</t>
    </rPh>
    <rPh sb="110" eb="111">
      <t>ジュン</t>
    </rPh>
    <rPh sb="113" eb="115">
      <t>ソチ</t>
    </rPh>
    <rPh sb="116" eb="117">
      <t>コウ</t>
    </rPh>
    <rPh sb="121" eb="122">
      <t>ツト</t>
    </rPh>
    <phoneticPr fontId="1"/>
  </si>
  <si>
    <t>　各学校の設置者におかれては，常時50人以上の教職員が働いている学校等においては，産業医を活用する等の方法によって面接指導等を実施すること，産業医を選任していない学校等については，改正法の規定は平成20年4月1日から適用されることから，その間に，保健所等と連携して，面接指導を実施できるような体制を整えることについて指導していただくようお願いします。</t>
    <rPh sb="1" eb="2">
      <t>カク</t>
    </rPh>
    <rPh sb="2" eb="4">
      <t>ガッコウ</t>
    </rPh>
    <rPh sb="5" eb="8">
      <t>セッチシャ</t>
    </rPh>
    <rPh sb="15" eb="17">
      <t>ジョウジ</t>
    </rPh>
    <rPh sb="19" eb="20">
      <t>ニン</t>
    </rPh>
    <rPh sb="20" eb="22">
      <t>イジョウ</t>
    </rPh>
    <rPh sb="23" eb="26">
      <t>キョウショクイン</t>
    </rPh>
    <rPh sb="27" eb="28">
      <t>ハタラ</t>
    </rPh>
    <rPh sb="32" eb="34">
      <t>ガッコウ</t>
    </rPh>
    <rPh sb="34" eb="35">
      <t>トウ</t>
    </rPh>
    <rPh sb="41" eb="44">
      <t>サンギョウイ</t>
    </rPh>
    <rPh sb="45" eb="47">
      <t>カツヨウ</t>
    </rPh>
    <rPh sb="49" eb="50">
      <t>トウ</t>
    </rPh>
    <rPh sb="51" eb="53">
      <t>ホウホウ</t>
    </rPh>
    <rPh sb="57" eb="59">
      <t>メンセツ</t>
    </rPh>
    <rPh sb="59" eb="61">
      <t>シドウ</t>
    </rPh>
    <rPh sb="61" eb="62">
      <t>トウ</t>
    </rPh>
    <rPh sb="63" eb="65">
      <t>ジッシ</t>
    </rPh>
    <rPh sb="70" eb="73">
      <t>サンギョウイ</t>
    </rPh>
    <rPh sb="74" eb="76">
      <t>センニン</t>
    </rPh>
    <rPh sb="81" eb="83">
      <t>ガッコウ</t>
    </rPh>
    <rPh sb="83" eb="84">
      <t>トウ</t>
    </rPh>
    <rPh sb="90" eb="93">
      <t>カイセイホウ</t>
    </rPh>
    <rPh sb="94" eb="96">
      <t>キテイ</t>
    </rPh>
    <rPh sb="97" eb="99">
      <t>ヘイセイ</t>
    </rPh>
    <rPh sb="101" eb="102">
      <t>ネン</t>
    </rPh>
    <rPh sb="103" eb="104">
      <t>ガツ</t>
    </rPh>
    <rPh sb="105" eb="106">
      <t>ニチ</t>
    </rPh>
    <rPh sb="108" eb="110">
      <t>テキヨウ</t>
    </rPh>
    <rPh sb="120" eb="121">
      <t>カン</t>
    </rPh>
    <rPh sb="123" eb="126">
      <t>ホケンジョ</t>
    </rPh>
    <rPh sb="126" eb="127">
      <t>トウ</t>
    </rPh>
    <rPh sb="128" eb="130">
      <t>レンケイ</t>
    </rPh>
    <rPh sb="133" eb="135">
      <t>メンセツ</t>
    </rPh>
    <rPh sb="135" eb="137">
      <t>シドウ</t>
    </rPh>
    <rPh sb="138" eb="140">
      <t>ジッシ</t>
    </rPh>
    <rPh sb="146" eb="148">
      <t>タイセイ</t>
    </rPh>
    <rPh sb="149" eb="150">
      <t>トトノ</t>
    </rPh>
    <rPh sb="158" eb="160">
      <t>シドウ</t>
    </rPh>
    <rPh sb="169" eb="170">
      <t>ネガ</t>
    </rPh>
    <phoneticPr fontId="1"/>
  </si>
  <si>
    <t>　また，私立学校については，地域産業保健センターの活用も有効であることから，十分に連携をとっていただくようお願いします。</t>
    <rPh sb="4" eb="6">
      <t>シリツ</t>
    </rPh>
    <rPh sb="6" eb="8">
      <t>ガッコウ</t>
    </rPh>
    <rPh sb="14" eb="16">
      <t>チイキ</t>
    </rPh>
    <rPh sb="16" eb="18">
      <t>サンギョウ</t>
    </rPh>
    <rPh sb="18" eb="20">
      <t>ホケン</t>
    </rPh>
    <rPh sb="25" eb="27">
      <t>カツヨウ</t>
    </rPh>
    <rPh sb="28" eb="30">
      <t>ユウコウ</t>
    </rPh>
    <rPh sb="38" eb="40">
      <t>ジュウブン</t>
    </rPh>
    <rPh sb="41" eb="43">
      <t>レンケイ</t>
    </rPh>
    <rPh sb="54" eb="55">
      <t>ネガ</t>
    </rPh>
    <phoneticPr fontId="1"/>
  </si>
  <si>
    <t>　なお，公立学校の教職員の教職員のメンタルヘルスの保持等については，平成17年12月28日付け１７初初企第29号初等中等教育企画課長通知において各教育委員会へ依頼しているところですが，国，私立学校においても以下の方策などにより，所属の教職員のメンタルヘルスの保持等について一層取り組んでいただきますようお願いします。</t>
    <rPh sb="4" eb="6">
      <t>コウリツ</t>
    </rPh>
    <rPh sb="6" eb="8">
      <t>ガッコウ</t>
    </rPh>
    <rPh sb="9" eb="12">
      <t>キョウショクイン</t>
    </rPh>
    <rPh sb="13" eb="16">
      <t>キョウショクイン</t>
    </rPh>
    <rPh sb="25" eb="27">
      <t>ホジ</t>
    </rPh>
    <rPh sb="27" eb="28">
      <t>トウ</t>
    </rPh>
    <rPh sb="34" eb="36">
      <t>ヘイセイ</t>
    </rPh>
    <rPh sb="38" eb="39">
      <t>ネン</t>
    </rPh>
    <rPh sb="41" eb="42">
      <t>ガツ</t>
    </rPh>
    <rPh sb="44" eb="45">
      <t>ニチ</t>
    </rPh>
    <rPh sb="45" eb="46">
      <t>ツ</t>
    </rPh>
    <rPh sb="49" eb="50">
      <t>ショ</t>
    </rPh>
    <rPh sb="50" eb="51">
      <t>ショ</t>
    </rPh>
    <phoneticPr fontId="1"/>
  </si>
  <si>
    <t>(1)</t>
    <phoneticPr fontId="1"/>
  </si>
  <si>
    <t>　学校に於ける会議や行事の見直し等による校務の効率化を図るとともに，一部の教職員に過重な負担がかからないよう適正な校務分掌を整えること。</t>
    <rPh sb="1" eb="3">
      <t>ガッコウ</t>
    </rPh>
    <rPh sb="4" eb="5">
      <t>オ</t>
    </rPh>
    <rPh sb="7" eb="9">
      <t>カイギ</t>
    </rPh>
    <rPh sb="10" eb="12">
      <t>ギョウジ</t>
    </rPh>
    <rPh sb="13" eb="15">
      <t>ミナオ</t>
    </rPh>
    <rPh sb="16" eb="17">
      <t>トウ</t>
    </rPh>
    <rPh sb="20" eb="22">
      <t>コウム</t>
    </rPh>
    <rPh sb="23" eb="26">
      <t>コウリツカ</t>
    </rPh>
    <rPh sb="27" eb="28">
      <t>ハカ</t>
    </rPh>
    <rPh sb="34" eb="36">
      <t>イチブ</t>
    </rPh>
    <rPh sb="37" eb="40">
      <t>キョウショクイン</t>
    </rPh>
    <rPh sb="41" eb="43">
      <t>カジュウ</t>
    </rPh>
    <rPh sb="44" eb="46">
      <t>フタン</t>
    </rPh>
    <rPh sb="54" eb="56">
      <t>テキセイ</t>
    </rPh>
    <rPh sb="57" eb="59">
      <t>コウム</t>
    </rPh>
    <rPh sb="59" eb="61">
      <t>ブンショウ</t>
    </rPh>
    <rPh sb="62" eb="63">
      <t>トトノ</t>
    </rPh>
    <phoneticPr fontId="1"/>
  </si>
  <si>
    <t>(2)</t>
    <phoneticPr fontId="1"/>
  </si>
  <si>
    <t>　日頃から，教職員が気軽に周囲に相談したり，情報交換したりすることができる職場環境を作ること。特に管理職は，心の健康の重要性を十分認識し，親身になって教員の相談を受けるとともに，職場環境の改善に努めること。</t>
    <rPh sb="1" eb="3">
      <t>ヒゴロ</t>
    </rPh>
    <rPh sb="6" eb="9">
      <t>キョウショクイン</t>
    </rPh>
    <rPh sb="10" eb="12">
      <t>キガル</t>
    </rPh>
    <rPh sb="13" eb="15">
      <t>シュウイ</t>
    </rPh>
    <rPh sb="16" eb="18">
      <t>ソウダン</t>
    </rPh>
    <rPh sb="22" eb="24">
      <t>ジョウホウ</t>
    </rPh>
    <rPh sb="24" eb="26">
      <t>コウカン</t>
    </rPh>
    <rPh sb="37" eb="39">
      <t>ショクバ</t>
    </rPh>
    <rPh sb="39" eb="41">
      <t>カンキョウ</t>
    </rPh>
    <rPh sb="42" eb="43">
      <t>ツク</t>
    </rPh>
    <rPh sb="47" eb="48">
      <t>トク</t>
    </rPh>
    <rPh sb="49" eb="52">
      <t>カンリショク</t>
    </rPh>
    <rPh sb="54" eb="55">
      <t>ココロ</t>
    </rPh>
    <rPh sb="56" eb="58">
      <t>ケンコウ</t>
    </rPh>
    <rPh sb="59" eb="62">
      <t>ジュウヨウセイ</t>
    </rPh>
    <rPh sb="63" eb="65">
      <t>ジュウブン</t>
    </rPh>
    <rPh sb="65" eb="67">
      <t>ニンシキ</t>
    </rPh>
    <rPh sb="69" eb="71">
      <t>シンミ</t>
    </rPh>
    <rPh sb="75" eb="77">
      <t>キョウイン</t>
    </rPh>
    <rPh sb="78" eb="80">
      <t>ソウダン</t>
    </rPh>
    <rPh sb="81" eb="82">
      <t>ウ</t>
    </rPh>
    <rPh sb="89" eb="91">
      <t>ショクバ</t>
    </rPh>
    <rPh sb="91" eb="93">
      <t>カンキョウ</t>
    </rPh>
    <rPh sb="94" eb="96">
      <t>カイゼン</t>
    </rPh>
    <rPh sb="97" eb="98">
      <t>ツト</t>
    </rPh>
    <phoneticPr fontId="1"/>
  </si>
  <si>
    <t>(3)</t>
    <phoneticPr fontId="1"/>
  </si>
  <si>
    <t>　教職員が気軽に相談できる体制の整備や，心の不健康状態に陥った教職員の早期発見・早期治療に努めること。</t>
    <rPh sb="1" eb="4">
      <t>キョウショクイン</t>
    </rPh>
    <rPh sb="5" eb="7">
      <t>キガル</t>
    </rPh>
    <rPh sb="8" eb="10">
      <t>ソウダン</t>
    </rPh>
    <rPh sb="13" eb="15">
      <t>タイセイ</t>
    </rPh>
    <rPh sb="16" eb="18">
      <t>セイビ</t>
    </rPh>
    <rPh sb="20" eb="21">
      <t>ココロ</t>
    </rPh>
    <rPh sb="22" eb="25">
      <t>フケンコウ</t>
    </rPh>
    <rPh sb="25" eb="27">
      <t>ジョウタイ</t>
    </rPh>
    <rPh sb="28" eb="29">
      <t>オチイ</t>
    </rPh>
    <rPh sb="31" eb="34">
      <t>キョウショクイン</t>
    </rPh>
    <rPh sb="35" eb="37">
      <t>ソウキ</t>
    </rPh>
    <rPh sb="37" eb="39">
      <t>ハッケン</t>
    </rPh>
    <rPh sb="40" eb="42">
      <t>ソウキ</t>
    </rPh>
    <rPh sb="42" eb="44">
      <t>チリョウ</t>
    </rPh>
    <rPh sb="45" eb="46">
      <t>ツト</t>
    </rPh>
    <phoneticPr fontId="1"/>
  </si>
  <si>
    <t>(4)</t>
    <phoneticPr fontId="1"/>
  </si>
  <si>
    <t>　一般の教職員に対して，心の健康に関する意識啓発や，メンタルヘルス相談室等の相談窓口の設置について周知を図るなどの取組を推進すること。併せて，管理職に対してメンタルヘルスに対処するための適切な研修を実施するよう努めること。</t>
    <rPh sb="1" eb="3">
      <t>イッパン</t>
    </rPh>
    <rPh sb="4" eb="7">
      <t>キョウショクイン</t>
    </rPh>
    <rPh sb="8" eb="9">
      <t>タイ</t>
    </rPh>
    <rPh sb="12" eb="13">
      <t>ココロ</t>
    </rPh>
    <rPh sb="14" eb="16">
      <t>ケンコウ</t>
    </rPh>
    <rPh sb="17" eb="18">
      <t>カン</t>
    </rPh>
    <rPh sb="20" eb="22">
      <t>イシキ</t>
    </rPh>
    <rPh sb="22" eb="24">
      <t>ケイハツ</t>
    </rPh>
    <rPh sb="33" eb="36">
      <t>ソウダンシツ</t>
    </rPh>
    <rPh sb="36" eb="37">
      <t>トウ</t>
    </rPh>
    <rPh sb="38" eb="40">
      <t>ソウダン</t>
    </rPh>
    <rPh sb="40" eb="42">
      <t>マドグチ</t>
    </rPh>
    <rPh sb="43" eb="45">
      <t>セッチ</t>
    </rPh>
    <rPh sb="49" eb="51">
      <t>シュウチ</t>
    </rPh>
    <rPh sb="52" eb="53">
      <t>ハカ</t>
    </rPh>
    <rPh sb="57" eb="59">
      <t>トリクミ</t>
    </rPh>
    <rPh sb="60" eb="62">
      <t>スイシン</t>
    </rPh>
    <rPh sb="67" eb="68">
      <t>アワ</t>
    </rPh>
    <rPh sb="71" eb="74">
      <t>カンリショク</t>
    </rPh>
    <rPh sb="75" eb="76">
      <t>タイ</t>
    </rPh>
    <rPh sb="86" eb="88">
      <t>タイショ</t>
    </rPh>
    <rPh sb="93" eb="95">
      <t>テキセツ</t>
    </rPh>
    <rPh sb="96" eb="98">
      <t>ケンシュウ</t>
    </rPh>
    <rPh sb="99" eb="101">
      <t>ジッシ</t>
    </rPh>
    <rPh sb="105" eb="106">
      <t>ツト</t>
    </rPh>
    <phoneticPr fontId="1"/>
  </si>
  <si>
    <t>　労働時間の適正な把握について</t>
    <rPh sb="1" eb="3">
      <t>ロウドウ</t>
    </rPh>
    <rPh sb="3" eb="5">
      <t>ジカン</t>
    </rPh>
    <rPh sb="6" eb="8">
      <t>テキセイ</t>
    </rPh>
    <rPh sb="9" eb="11">
      <t>ハアク</t>
    </rPh>
    <phoneticPr fontId="1"/>
  </si>
  <si>
    <t>　労働時間の適正な把握については，平成13年4月6日付け基発339号厚生労働省労働基準局長通知「労働時間の適正な把握のために使用者が講ずべき措置に関する基準について」（平成13年4月27日付けで総務省自治行政局公務員部公務員課長から各都道府県・指定都市に通知）において，具体的な方法等が示されているところですが，今後とも各学校等における勤務時間の適正な把握に努めていただきますようお願いします。</t>
    <rPh sb="1" eb="3">
      <t>ロウドウ</t>
    </rPh>
    <rPh sb="3" eb="5">
      <t>ジカン</t>
    </rPh>
    <rPh sb="6" eb="8">
      <t>テキセイ</t>
    </rPh>
    <rPh sb="9" eb="11">
      <t>ハアク</t>
    </rPh>
    <rPh sb="17" eb="19">
      <t>ヘイセイ</t>
    </rPh>
    <rPh sb="21" eb="22">
      <t>ネン</t>
    </rPh>
    <rPh sb="23" eb="24">
      <t>ガツ</t>
    </rPh>
    <rPh sb="25" eb="26">
      <t>ニチ</t>
    </rPh>
    <rPh sb="26" eb="27">
      <t>ツ</t>
    </rPh>
    <phoneticPr fontId="1"/>
  </si>
  <si>
    <t>　なお基準として示されている主な内容は，次のとおりです。</t>
    <rPh sb="3" eb="5">
      <t>キジュン</t>
    </rPh>
    <rPh sb="8" eb="9">
      <t>シメ</t>
    </rPh>
    <rPh sb="14" eb="15">
      <t>オモ</t>
    </rPh>
    <rPh sb="16" eb="18">
      <t>ナイヨウ</t>
    </rPh>
    <rPh sb="20" eb="21">
      <t>ツギ</t>
    </rPh>
    <phoneticPr fontId="1"/>
  </si>
  <si>
    <t>　使用者は，労働時間を適正に管理するため，労働者の労働日ごとに始業，終業時刻を確認し，これを記録すること。</t>
    <rPh sb="1" eb="4">
      <t>シヨウシャ</t>
    </rPh>
    <rPh sb="6" eb="8">
      <t>ロウドウ</t>
    </rPh>
    <rPh sb="8" eb="10">
      <t>ジカン</t>
    </rPh>
    <rPh sb="11" eb="13">
      <t>テキセイ</t>
    </rPh>
    <rPh sb="14" eb="16">
      <t>カンリ</t>
    </rPh>
    <rPh sb="21" eb="24">
      <t>ロウドウシャ</t>
    </rPh>
    <rPh sb="25" eb="28">
      <t>ロウドウビ</t>
    </rPh>
    <rPh sb="31" eb="33">
      <t>シギョウ</t>
    </rPh>
    <rPh sb="34" eb="36">
      <t>シュウギョウ</t>
    </rPh>
    <rPh sb="36" eb="38">
      <t>ジコク</t>
    </rPh>
    <rPh sb="39" eb="41">
      <t>カクニン</t>
    </rPh>
    <rPh sb="46" eb="48">
      <t>キロク</t>
    </rPh>
    <phoneticPr fontId="1"/>
  </si>
  <si>
    <t>　使用者が，始業・終業時刻を確認し，記録する方法としては，原則として，次のいずれかの方法によること。</t>
    <rPh sb="1" eb="4">
      <t>シヨウシャ</t>
    </rPh>
    <rPh sb="6" eb="8">
      <t>シギョウ</t>
    </rPh>
    <rPh sb="9" eb="11">
      <t>シュウギョウ</t>
    </rPh>
    <rPh sb="11" eb="13">
      <t>ジコク</t>
    </rPh>
    <rPh sb="14" eb="16">
      <t>カクニン</t>
    </rPh>
    <rPh sb="18" eb="20">
      <t>キロク</t>
    </rPh>
    <rPh sb="22" eb="24">
      <t>ホウホウ</t>
    </rPh>
    <rPh sb="29" eb="31">
      <t>ゲンソク</t>
    </rPh>
    <rPh sb="35" eb="36">
      <t>ツギ</t>
    </rPh>
    <rPh sb="42" eb="44">
      <t>ホウホウ</t>
    </rPh>
    <phoneticPr fontId="1"/>
  </si>
  <si>
    <t>ア</t>
    <phoneticPr fontId="1"/>
  </si>
  <si>
    <t>　使用者が，自ら現認することにより，確認し，記録すること。</t>
    <rPh sb="1" eb="4">
      <t>シヨウシャ</t>
    </rPh>
    <rPh sb="6" eb="7">
      <t>ミズカ</t>
    </rPh>
    <rPh sb="8" eb="9">
      <t>ゲン</t>
    </rPh>
    <rPh sb="9" eb="10">
      <t>ニン</t>
    </rPh>
    <rPh sb="18" eb="20">
      <t>カクニン</t>
    </rPh>
    <rPh sb="22" eb="24">
      <t>キロク</t>
    </rPh>
    <phoneticPr fontId="1"/>
  </si>
  <si>
    <t>イ</t>
    <phoneticPr fontId="1"/>
  </si>
  <si>
    <t>　タイムカード，ＩＣカード等の客観的な記録を基礎として確認し，記録すること。</t>
    <rPh sb="13" eb="14">
      <t>トウ</t>
    </rPh>
    <rPh sb="15" eb="18">
      <t>キャッカンテキ</t>
    </rPh>
    <rPh sb="19" eb="21">
      <t>キロク</t>
    </rPh>
    <rPh sb="22" eb="24">
      <t>キソ</t>
    </rPh>
    <rPh sb="27" eb="29">
      <t>カクニン</t>
    </rPh>
    <rPh sb="31" eb="33">
      <t>キロク</t>
    </rPh>
    <phoneticPr fontId="1"/>
  </si>
  <si>
    <t>　労働時間の記録に関する書類について，労働基準法第109条に基づき，3年間保存すること。</t>
    <rPh sb="1" eb="3">
      <t>ロウドウ</t>
    </rPh>
    <rPh sb="3" eb="5">
      <t>ジカン</t>
    </rPh>
    <rPh sb="6" eb="8">
      <t>キロク</t>
    </rPh>
    <rPh sb="9" eb="10">
      <t>カン</t>
    </rPh>
    <rPh sb="12" eb="14">
      <t>ショルイ</t>
    </rPh>
    <rPh sb="19" eb="21">
      <t>ロウドウ</t>
    </rPh>
    <rPh sb="21" eb="24">
      <t>キジュンホウ</t>
    </rPh>
    <rPh sb="24" eb="25">
      <t>ダイ</t>
    </rPh>
    <rPh sb="28" eb="29">
      <t>ジョウ</t>
    </rPh>
    <rPh sb="30" eb="31">
      <t>モト</t>
    </rPh>
    <rPh sb="35" eb="37">
      <t>ネンカン</t>
    </rPh>
    <rPh sb="37" eb="39">
      <t>ホゾン</t>
    </rPh>
    <phoneticPr fontId="1"/>
  </si>
  <si>
    <t>　事業場において労務管理を行う部署の責任者は，当該事業場内における労働時間の適正な把握等労働時間管理の適正化に関する事項を管理し，労働時間管理上の問題点の把握及びその解消を図ること。</t>
    <rPh sb="1" eb="3">
      <t>ジギョウ</t>
    </rPh>
    <rPh sb="3" eb="4">
      <t>バ</t>
    </rPh>
    <rPh sb="8" eb="10">
      <t>ロウム</t>
    </rPh>
    <rPh sb="10" eb="12">
      <t>カンリ</t>
    </rPh>
    <rPh sb="13" eb="14">
      <t>オコナ</t>
    </rPh>
    <rPh sb="15" eb="17">
      <t>ブショ</t>
    </rPh>
    <rPh sb="18" eb="21">
      <t>セキニンシャ</t>
    </rPh>
    <rPh sb="23" eb="25">
      <t>トウガイ</t>
    </rPh>
    <rPh sb="25" eb="28">
      <t>ジギョウジョウ</t>
    </rPh>
    <rPh sb="28" eb="29">
      <t>ナイ</t>
    </rPh>
    <rPh sb="33" eb="35">
      <t>ロウドウ</t>
    </rPh>
    <rPh sb="35" eb="37">
      <t>ジカン</t>
    </rPh>
    <rPh sb="38" eb="40">
      <t>テキセイ</t>
    </rPh>
    <rPh sb="41" eb="43">
      <t>ハアク</t>
    </rPh>
    <rPh sb="43" eb="44">
      <t>トウ</t>
    </rPh>
    <rPh sb="44" eb="46">
      <t>ロウドウ</t>
    </rPh>
    <rPh sb="46" eb="48">
      <t>ジカン</t>
    </rPh>
    <rPh sb="48" eb="50">
      <t>カンリ</t>
    </rPh>
    <rPh sb="51" eb="54">
      <t>テキセイカ</t>
    </rPh>
    <rPh sb="55" eb="56">
      <t>カン</t>
    </rPh>
    <rPh sb="58" eb="60">
      <t>ジコウ</t>
    </rPh>
    <rPh sb="61" eb="63">
      <t>カンリ</t>
    </rPh>
    <rPh sb="65" eb="67">
      <t>ロウドウ</t>
    </rPh>
    <rPh sb="67" eb="69">
      <t>ジカン</t>
    </rPh>
    <rPh sb="69" eb="72">
      <t>カンリジョウ</t>
    </rPh>
    <rPh sb="73" eb="76">
      <t>モンダイテン</t>
    </rPh>
    <rPh sb="77" eb="79">
      <t>ハアク</t>
    </rPh>
    <rPh sb="79" eb="80">
      <t>オヨ</t>
    </rPh>
    <rPh sb="83" eb="85">
      <t>カイショウ</t>
    </rPh>
    <rPh sb="86" eb="87">
      <t>ハカ</t>
    </rPh>
    <phoneticPr fontId="1"/>
  </si>
  <si>
    <t>　労働安全衛生体制の整備について</t>
    <rPh sb="1" eb="3">
      <t>ロウドウ</t>
    </rPh>
    <rPh sb="3" eb="5">
      <t>アンゼン</t>
    </rPh>
    <rPh sb="5" eb="7">
      <t>エイセイ</t>
    </rPh>
    <rPh sb="7" eb="9">
      <t>タイセイ</t>
    </rPh>
    <rPh sb="10" eb="12">
      <t>セイビ</t>
    </rPh>
    <phoneticPr fontId="1"/>
  </si>
  <si>
    <t>　従来から，学校等における労働安全衛生管理体制については，各種会議等の場を通じて産業医の専任等を進めていただくようお願いしておりましたが，その重要性にかんがみ，一層の整備を進めていただくようお願いします。</t>
    <rPh sb="1" eb="3">
      <t>ジュウライ</t>
    </rPh>
    <rPh sb="6" eb="8">
      <t>ガッコウ</t>
    </rPh>
    <rPh sb="8" eb="9">
      <t>トウ</t>
    </rPh>
    <rPh sb="13" eb="15">
      <t>ロウドウ</t>
    </rPh>
    <rPh sb="15" eb="17">
      <t>アンゼン</t>
    </rPh>
    <rPh sb="17" eb="19">
      <t>エイセイ</t>
    </rPh>
    <rPh sb="19" eb="21">
      <t>カンリ</t>
    </rPh>
    <rPh sb="21" eb="23">
      <t>タイセイ</t>
    </rPh>
    <rPh sb="29" eb="31">
      <t>カクシュ</t>
    </rPh>
    <rPh sb="31" eb="33">
      <t>カイギ</t>
    </rPh>
    <rPh sb="33" eb="34">
      <t>トウ</t>
    </rPh>
    <rPh sb="35" eb="36">
      <t>バ</t>
    </rPh>
    <rPh sb="37" eb="38">
      <t>ツウ</t>
    </rPh>
    <rPh sb="40" eb="43">
      <t>サンギョウイ</t>
    </rPh>
    <rPh sb="44" eb="46">
      <t>センニン</t>
    </rPh>
    <rPh sb="46" eb="47">
      <t>トウ</t>
    </rPh>
    <rPh sb="48" eb="49">
      <t>スス</t>
    </rPh>
    <rPh sb="58" eb="59">
      <t>ネガ</t>
    </rPh>
    <rPh sb="71" eb="74">
      <t>ジュウヨウセイ</t>
    </rPh>
    <rPh sb="80" eb="82">
      <t>イッソウ</t>
    </rPh>
    <rPh sb="83" eb="85">
      <t>セイビ</t>
    </rPh>
    <rPh sb="86" eb="87">
      <t>スス</t>
    </rPh>
    <rPh sb="96" eb="97">
      <t>ネガ</t>
    </rPh>
    <phoneticPr fontId="1"/>
  </si>
  <si>
    <t>　労働安全衛生に係る教育について</t>
    <rPh sb="1" eb="3">
      <t>ロウドウ</t>
    </rPh>
    <rPh sb="3" eb="5">
      <t>アンゼン</t>
    </rPh>
    <rPh sb="5" eb="7">
      <t>エイセイ</t>
    </rPh>
    <rPh sb="8" eb="9">
      <t>カカ</t>
    </rPh>
    <rPh sb="10" eb="12">
      <t>キョウイク</t>
    </rPh>
    <phoneticPr fontId="1"/>
  </si>
  <si>
    <t>　改正法の附帯決議第9号（別添３参照）において，「企業間競争の激化や働き方の多様化が進む中で，労働者の協力・参加の下で行う事業者の自主的な安全衛生活動の役割が一層重要となることを踏まえ，その促進に向け格別の配慮を行うとともに，学校教育の場においても労働安全衛生の必要性について指導の徹底を図ること」とされたことを踏まえ，各学校の設置者におかれては，働く人の健康の保持増進は，職場の安全管理や健康管理と共に，心身両面にわたる総合的，積極的な対策の推進が図られることで成り立つこと，さらに，この対策では，ストレスに対する気付きへの援助，リラクゼーションの指導などメンタルヘルスケアが重要視されていること等について，各学校で適切な指導がなされるようお願いします。</t>
    <rPh sb="1" eb="4">
      <t>カイセイホウ</t>
    </rPh>
    <rPh sb="5" eb="7">
      <t>フタイ</t>
    </rPh>
    <rPh sb="7" eb="9">
      <t>ケツギ</t>
    </rPh>
    <rPh sb="9" eb="10">
      <t>ダイ</t>
    </rPh>
    <rPh sb="11" eb="12">
      <t>ゴウ</t>
    </rPh>
    <rPh sb="13" eb="15">
      <t>ベッテン</t>
    </rPh>
    <rPh sb="16" eb="18">
      <t>サンショウ</t>
    </rPh>
    <rPh sb="25" eb="28">
      <t>キギョウカン</t>
    </rPh>
    <rPh sb="28" eb="30">
      <t>キョウソウ</t>
    </rPh>
    <rPh sb="31" eb="33">
      <t>ゲッカ</t>
    </rPh>
    <rPh sb="34" eb="35">
      <t>ハタラ</t>
    </rPh>
    <rPh sb="36" eb="37">
      <t>カタ</t>
    </rPh>
    <rPh sb="38" eb="41">
      <t>タヨウカ</t>
    </rPh>
    <rPh sb="42" eb="43">
      <t>スス</t>
    </rPh>
    <rPh sb="44" eb="45">
      <t>ナカ</t>
    </rPh>
    <rPh sb="47" eb="50">
      <t>ロウドウシャ</t>
    </rPh>
    <rPh sb="51" eb="53">
      <t>キョウリョク</t>
    </rPh>
    <rPh sb="54" eb="56">
      <t>サンカ</t>
    </rPh>
    <rPh sb="57" eb="58">
      <t>モト</t>
    </rPh>
    <rPh sb="59" eb="60">
      <t>オコナ</t>
    </rPh>
    <rPh sb="61" eb="64">
      <t>ジギョウシャ</t>
    </rPh>
    <rPh sb="65" eb="68">
      <t>ジシュテキ</t>
    </rPh>
    <rPh sb="69" eb="71">
      <t>アンゼン</t>
    </rPh>
    <rPh sb="71" eb="73">
      <t>エイセイ</t>
    </rPh>
    <rPh sb="73" eb="75">
      <t>カツドウ</t>
    </rPh>
    <rPh sb="76" eb="78">
      <t>ヤクワリ</t>
    </rPh>
    <rPh sb="79" eb="81">
      <t>イッソウ</t>
    </rPh>
    <rPh sb="81" eb="83">
      <t>ジュウヨウ</t>
    </rPh>
    <rPh sb="89" eb="90">
      <t>フ</t>
    </rPh>
    <rPh sb="95" eb="97">
      <t>ソクシン</t>
    </rPh>
    <rPh sb="98" eb="99">
      <t>ム</t>
    </rPh>
    <rPh sb="100" eb="102">
      <t>カクベツ</t>
    </rPh>
    <rPh sb="103" eb="105">
      <t>ハイリョ</t>
    </rPh>
    <rPh sb="106" eb="107">
      <t>オコナ</t>
    </rPh>
    <rPh sb="113" eb="115">
      <t>ガッコウ</t>
    </rPh>
    <rPh sb="115" eb="117">
      <t>キョウイク</t>
    </rPh>
    <rPh sb="118" eb="119">
      <t>バ</t>
    </rPh>
    <rPh sb="124" eb="126">
      <t>ロウドウ</t>
    </rPh>
    <rPh sb="126" eb="128">
      <t>アンゼン</t>
    </rPh>
    <rPh sb="128" eb="130">
      <t>エイセイ</t>
    </rPh>
    <rPh sb="131" eb="134">
      <t>ヒツヨウセイ</t>
    </rPh>
    <rPh sb="138" eb="140">
      <t>シドウ</t>
    </rPh>
    <rPh sb="141" eb="143">
      <t>テッテイ</t>
    </rPh>
    <rPh sb="144" eb="145">
      <t>ハカ</t>
    </rPh>
    <rPh sb="156" eb="157">
      <t>フ</t>
    </rPh>
    <rPh sb="160" eb="163">
      <t>カクガッコウ</t>
    </rPh>
    <rPh sb="164" eb="167">
      <t>セッチシャ</t>
    </rPh>
    <rPh sb="174" eb="175">
      <t>ハタラ</t>
    </rPh>
    <rPh sb="176" eb="177">
      <t>ヒト</t>
    </rPh>
    <rPh sb="178" eb="180">
      <t>ケンコウ</t>
    </rPh>
    <rPh sb="181" eb="183">
      <t>ホジ</t>
    </rPh>
    <rPh sb="183" eb="185">
      <t>ゾウシン</t>
    </rPh>
    <rPh sb="187" eb="189">
      <t>ショクバ</t>
    </rPh>
    <rPh sb="190" eb="192">
      <t>アンゼン</t>
    </rPh>
    <rPh sb="192" eb="194">
      <t>カンリ</t>
    </rPh>
    <rPh sb="195" eb="197">
      <t>ケンコウ</t>
    </rPh>
    <rPh sb="197" eb="199">
      <t>カンリ</t>
    </rPh>
    <rPh sb="200" eb="201">
      <t>トモ</t>
    </rPh>
    <rPh sb="203" eb="205">
      <t>シンシン</t>
    </rPh>
    <rPh sb="205" eb="207">
      <t>リョウメン</t>
    </rPh>
    <rPh sb="211" eb="214">
      <t>ソウゴウテキ</t>
    </rPh>
    <rPh sb="215" eb="218">
      <t>セッキョクテキ</t>
    </rPh>
    <rPh sb="219" eb="221">
      <t>タイサク</t>
    </rPh>
    <rPh sb="222" eb="224">
      <t>スイシン</t>
    </rPh>
    <rPh sb="225" eb="226">
      <t>ハカ</t>
    </rPh>
    <rPh sb="232" eb="233">
      <t>ナ</t>
    </rPh>
    <rPh sb="234" eb="235">
      <t>タ</t>
    </rPh>
    <rPh sb="245" eb="247">
      <t>タイサク</t>
    </rPh>
    <rPh sb="255" eb="256">
      <t>タイ</t>
    </rPh>
    <rPh sb="258" eb="260">
      <t>キヅ</t>
    </rPh>
    <rPh sb="263" eb="265">
      <t>エンジョ</t>
    </rPh>
    <rPh sb="275" eb="277">
      <t>シドウ</t>
    </rPh>
    <rPh sb="289" eb="292">
      <t>ジュウヨウシ</t>
    </rPh>
    <rPh sb="299" eb="300">
      <t>トウ</t>
    </rPh>
    <rPh sb="305" eb="306">
      <t>カク</t>
    </rPh>
    <rPh sb="306" eb="308">
      <t>ガッコウ</t>
    </rPh>
    <rPh sb="309" eb="311">
      <t>テキセツ</t>
    </rPh>
    <rPh sb="312" eb="314">
      <t>シドウ</t>
    </rPh>
    <rPh sb="322" eb="323">
      <t>ネガ</t>
    </rPh>
    <phoneticPr fontId="1"/>
  </si>
  <si>
    <t>「法律等」誤植等修正</t>
    <rPh sb="1" eb="3">
      <t>ホウリツ</t>
    </rPh>
    <rPh sb="3" eb="4">
      <t>トウ</t>
    </rPh>
    <rPh sb="5" eb="7">
      <t>ゴショク</t>
    </rPh>
    <rPh sb="7" eb="8">
      <t>トウ</t>
    </rPh>
    <rPh sb="8" eb="10">
      <t>シュウセイ</t>
    </rPh>
    <phoneticPr fontId="1"/>
  </si>
  <si>
    <t>「法律等」を消してしまっていたので，復活</t>
    <rPh sb="1" eb="3">
      <t>ホウリツ</t>
    </rPh>
    <rPh sb="3" eb="4">
      <t>トウ</t>
    </rPh>
    <rPh sb="6" eb="7">
      <t>ケ</t>
    </rPh>
    <rPh sb="18" eb="20">
      <t>フッカツ</t>
    </rPh>
    <phoneticPr fontId="1"/>
  </si>
  <si>
    <t>曜日抽出</t>
    <rPh sb="0" eb="2">
      <t>ヨウビ</t>
    </rPh>
    <rPh sb="2" eb="4">
      <t>チュウシュツ</t>
    </rPh>
    <phoneticPr fontId="1"/>
  </si>
  <si>
    <t>祝祭日抽出</t>
    <rPh sb="0" eb="3">
      <t>シュクサイジツ</t>
    </rPh>
    <rPh sb="3" eb="5">
      <t>チュウシュツ</t>
    </rPh>
    <phoneticPr fontId="1"/>
  </si>
  <si>
    <t>休みを抽出</t>
    <rPh sb="0" eb="1">
      <t>ヤス</t>
    </rPh>
    <rPh sb="3" eb="5">
      <t>チュウシュツ</t>
    </rPh>
    <phoneticPr fontId="1"/>
  </si>
  <si>
    <t>～</t>
    <phoneticPr fontId="1"/>
  </si>
  <si>
    <t>休み出勤時間抽出</t>
    <rPh sb="0" eb="1">
      <t>ヤス</t>
    </rPh>
    <rPh sb="2" eb="4">
      <t>シュッキン</t>
    </rPh>
    <rPh sb="4" eb="6">
      <t>ジカン</t>
    </rPh>
    <rPh sb="6" eb="8">
      <t>チュウシュツ</t>
    </rPh>
    <phoneticPr fontId="1"/>
  </si>
  <si>
    <t>(部活等の時間等の記録が可能)</t>
    <rPh sb="1" eb="3">
      <t>ブカツ</t>
    </rPh>
    <rPh sb="3" eb="4">
      <t>トウ</t>
    </rPh>
    <rPh sb="5" eb="7">
      <t>ジカン</t>
    </rPh>
    <rPh sb="7" eb="8">
      <t>ナド</t>
    </rPh>
    <rPh sb="9" eb="11">
      <t>キロク</t>
    </rPh>
    <rPh sb="12" eb="14">
      <t>カノウ</t>
    </rPh>
    <phoneticPr fontId="1"/>
  </si>
  <si>
    <t>※午前様の場合は，25時，26時等で記載</t>
    <rPh sb="1" eb="4">
      <t>ゴゼンサマ</t>
    </rPh>
    <rPh sb="5" eb="7">
      <t>バアイ</t>
    </rPh>
    <rPh sb="11" eb="12">
      <t>トキ</t>
    </rPh>
    <rPh sb="15" eb="16">
      <t>ジ</t>
    </rPh>
    <rPh sb="16" eb="17">
      <t>トウ</t>
    </rPh>
    <rPh sb="18" eb="20">
      <t>キサイ</t>
    </rPh>
    <phoneticPr fontId="1"/>
  </si>
  <si>
    <t>もし，家庭学習の時間を記載してみたいと思ったら</t>
    <rPh sb="3" eb="5">
      <t>カテイ</t>
    </rPh>
    <rPh sb="5" eb="7">
      <t>ガクシュウ</t>
    </rPh>
    <rPh sb="8" eb="10">
      <t>ジカン</t>
    </rPh>
    <rPh sb="11" eb="13">
      <t>キサイ</t>
    </rPh>
    <rPh sb="19" eb="20">
      <t>オモ</t>
    </rPh>
    <phoneticPr fontId="1"/>
  </si>
  <si>
    <t>↓ここへ記載</t>
    <rPh sb="4" eb="6">
      <t>キサイ</t>
    </rPh>
    <phoneticPr fontId="1"/>
  </si>
  <si>
    <t>学習開始時刻</t>
    <rPh sb="0" eb="2">
      <t>ガクシュウ</t>
    </rPh>
    <rPh sb="2" eb="4">
      <t>カイシ</t>
    </rPh>
    <rPh sb="4" eb="6">
      <t>ジコク</t>
    </rPh>
    <phoneticPr fontId="1"/>
  </si>
  <si>
    <t>学習終了時刻</t>
    <rPh sb="0" eb="2">
      <t>ガクシュウ</t>
    </rPh>
    <rPh sb="2" eb="4">
      <t>シュウリョウ</t>
    </rPh>
    <rPh sb="4" eb="6">
      <t>ジコク</t>
    </rPh>
    <phoneticPr fontId="1"/>
  </si>
  <si>
    <t>学習時間</t>
    <rPh sb="0" eb="2">
      <t>ガクシュウ</t>
    </rPh>
    <rPh sb="2" eb="4">
      <t>ジカン</t>
    </rPh>
    <phoneticPr fontId="1"/>
  </si>
  <si>
    <t>全面改定。週休日，祝祭日を自動判断し，休みの日に出退勤時刻を記載したら，全時間が勤務時間外時間として記録される。＆，式を簡略化，集計表の時間欄のセル書式修正。</t>
    <rPh sb="0" eb="2">
      <t>ゼンメン</t>
    </rPh>
    <rPh sb="2" eb="4">
      <t>カイテイ</t>
    </rPh>
    <rPh sb="5" eb="8">
      <t>シュウキュウビ</t>
    </rPh>
    <rPh sb="9" eb="12">
      <t>シュクサイジツ</t>
    </rPh>
    <rPh sb="13" eb="15">
      <t>ジドウ</t>
    </rPh>
    <rPh sb="15" eb="17">
      <t>ハンダン</t>
    </rPh>
    <rPh sb="19" eb="20">
      <t>ヤス</t>
    </rPh>
    <rPh sb="22" eb="23">
      <t>ニチ</t>
    </rPh>
    <rPh sb="24" eb="27">
      <t>シュッタイキン</t>
    </rPh>
    <rPh sb="27" eb="29">
      <t>ジコク</t>
    </rPh>
    <rPh sb="30" eb="32">
      <t>キサイ</t>
    </rPh>
    <rPh sb="36" eb="37">
      <t>ゼン</t>
    </rPh>
    <rPh sb="37" eb="39">
      <t>ジカン</t>
    </rPh>
    <rPh sb="40" eb="42">
      <t>キンム</t>
    </rPh>
    <rPh sb="42" eb="44">
      <t>ジカン</t>
    </rPh>
    <rPh sb="44" eb="45">
      <t>ソト</t>
    </rPh>
    <rPh sb="45" eb="47">
      <t>ジカン</t>
    </rPh>
    <rPh sb="50" eb="52">
      <t>キロク</t>
    </rPh>
    <rPh sb="58" eb="59">
      <t>シキ</t>
    </rPh>
    <rPh sb="60" eb="63">
      <t>カンリャクカ</t>
    </rPh>
    <rPh sb="64" eb="67">
      <t>シュウケイヒョウ</t>
    </rPh>
    <rPh sb="68" eb="70">
      <t>ジカン</t>
    </rPh>
    <rPh sb="70" eb="71">
      <t>ラン</t>
    </rPh>
    <rPh sb="74" eb="76">
      <t>ショシキ</t>
    </rPh>
    <rPh sb="76" eb="78">
      <t>シュウセイ</t>
    </rPh>
    <phoneticPr fontId="1"/>
  </si>
  <si>
    <t>保護かけ忘れ，非表示し忘れ，セルの書式修正</t>
    <rPh sb="0" eb="2">
      <t>ホゴ</t>
    </rPh>
    <rPh sb="4" eb="5">
      <t>ワス</t>
    </rPh>
    <rPh sb="7" eb="10">
      <t>ヒヒョウジ</t>
    </rPh>
    <rPh sb="11" eb="12">
      <t>ワス</t>
    </rPh>
    <rPh sb="17" eb="19">
      <t>ショシキ</t>
    </rPh>
    <rPh sb="19" eb="21">
      <t>シュウセイ</t>
    </rPh>
    <phoneticPr fontId="1"/>
  </si>
  <si>
    <t>｢勤務時間以外」欄の29日～31日欄は，式が28日までとは異なる。</t>
    <rPh sb="1" eb="3">
      <t>キンム</t>
    </rPh>
    <rPh sb="3" eb="5">
      <t>ジカン</t>
    </rPh>
    <rPh sb="5" eb="7">
      <t>イガイ</t>
    </rPh>
    <rPh sb="8" eb="9">
      <t>ラン</t>
    </rPh>
    <rPh sb="12" eb="13">
      <t>ニチ</t>
    </rPh>
    <rPh sb="16" eb="17">
      <t>ニチ</t>
    </rPh>
    <rPh sb="17" eb="18">
      <t>ラン</t>
    </rPh>
    <rPh sb="20" eb="21">
      <t>シキ</t>
    </rPh>
    <rPh sb="24" eb="25">
      <t>ニチ</t>
    </rPh>
    <rPh sb="29" eb="30">
      <t>コト</t>
    </rPh>
    <phoneticPr fontId="1"/>
  </si>
  <si>
    <t>ｍｅｍｏ</t>
    <phoneticPr fontId="1"/>
  </si>
  <si>
    <t>休みの日の中で登校した日数</t>
    <rPh sb="0" eb="1">
      <t>ヤス</t>
    </rPh>
    <rPh sb="3" eb="4">
      <t>ニチ</t>
    </rPh>
    <rPh sb="5" eb="6">
      <t>ナカ</t>
    </rPh>
    <rPh sb="7" eb="9">
      <t>トウコウ</t>
    </rPh>
    <rPh sb="11" eb="13">
      <t>ニッスウ</t>
    </rPh>
    <phoneticPr fontId="1"/>
  </si>
  <si>
    <t>登校した休日等＋平日</t>
    <rPh sb="0" eb="2">
      <t>トウコウ</t>
    </rPh>
    <rPh sb="4" eb="6">
      <t>キュウジツ</t>
    </rPh>
    <rPh sb="6" eb="7">
      <t>トウ</t>
    </rPh>
    <rPh sb="8" eb="10">
      <t>ヘイジツ</t>
    </rPh>
    <phoneticPr fontId="1"/>
  </si>
  <si>
    <t>実働日数(休日の登校＋平日の登校)</t>
    <rPh sb="0" eb="2">
      <t>ジツドウ</t>
    </rPh>
    <rPh sb="2" eb="4">
      <t>ニッスウ</t>
    </rPh>
    <rPh sb="5" eb="7">
      <t>キュウジツ</t>
    </rPh>
    <rPh sb="8" eb="10">
      <t>トウコウ</t>
    </rPh>
    <rPh sb="11" eb="13">
      <t>ヘイジツ</t>
    </rPh>
    <rPh sb="14" eb="16">
      <t>トウコウ</t>
    </rPh>
    <phoneticPr fontId="1"/>
  </si>
  <si>
    <t>↑休日等のみの時間数</t>
    <rPh sb="1" eb="3">
      <t>キュウジツ</t>
    </rPh>
    <rPh sb="3" eb="4">
      <t>トウ</t>
    </rPh>
    <rPh sb="7" eb="10">
      <t>ジカンスウ</t>
    </rPh>
    <phoneticPr fontId="1"/>
  </si>
  <si>
    <t>在校時間</t>
    <rPh sb="0" eb="2">
      <t>ザイコウ</t>
    </rPh>
    <rPh sb="2" eb="4">
      <t>ジカン</t>
    </rPh>
    <phoneticPr fontId="1"/>
  </si>
  <si>
    <t>↑平日の実出勤日数</t>
    <rPh sb="1" eb="3">
      <t>ヘイジツ</t>
    </rPh>
    <rPh sb="4" eb="5">
      <t>ジツ</t>
    </rPh>
    <rPh sb="5" eb="7">
      <t>シュッキン</t>
    </rPh>
    <rPh sb="7" eb="9">
      <t>ニッスウ</t>
    </rPh>
    <phoneticPr fontId="1"/>
  </si>
  <si>
    <t>平日実出勤</t>
    <rPh sb="0" eb="2">
      <t>ヘイジツ</t>
    </rPh>
    <rPh sb="2" eb="3">
      <t>ジツ</t>
    </rPh>
    <rPh sb="3" eb="5">
      <t>シュッキン</t>
    </rPh>
    <phoneticPr fontId="4"/>
  </si>
  <si>
    <t>平日</t>
    <rPh sb="0" eb="2">
      <t>ヘイジツ</t>
    </rPh>
    <phoneticPr fontId="1"/>
  </si>
  <si>
    <t>週休日等</t>
    <rPh sb="0" eb="3">
      <t>シュウキュウビ</t>
    </rPh>
    <rPh sb="3" eb="4">
      <t>トウ</t>
    </rPh>
    <phoneticPr fontId="1"/>
  </si>
  <si>
    <t>日数</t>
    <rPh sb="0" eb="2">
      <t>ニッスウ</t>
    </rPh>
    <phoneticPr fontId="1"/>
  </si>
  <si>
    <t>平日のみの超過時間</t>
    <rPh sb="0" eb="2">
      <t>ヘイジツ</t>
    </rPh>
    <rPh sb="5" eb="7">
      <t>チョウカ</t>
    </rPh>
    <rPh sb="7" eb="9">
      <t>ジカン</t>
    </rPh>
    <phoneticPr fontId="1"/>
  </si>
  <si>
    <t>登校した</t>
    <rPh sb="0" eb="2">
      <t>トウコウ</t>
    </rPh>
    <phoneticPr fontId="1"/>
  </si>
  <si>
    <t>全平日＋登校した週休日等</t>
    <rPh sb="0" eb="1">
      <t>ゼン</t>
    </rPh>
    <rPh sb="1" eb="3">
      <t>ヘイジツ</t>
    </rPh>
    <rPh sb="4" eb="6">
      <t>トウコウ</t>
    </rPh>
    <rPh sb="8" eb="11">
      <t>シュウキュウビ</t>
    </rPh>
    <rPh sb="11" eb="12">
      <t>トウ</t>
    </rPh>
    <phoneticPr fontId="1"/>
  </si>
  <si>
    <t>実働日数</t>
    <rPh sb="0" eb="2">
      <t>ジツドウ</t>
    </rPh>
    <rPh sb="2" eb="3">
      <t>ニチ</t>
    </rPh>
    <rPh sb="3" eb="4">
      <t>スウ</t>
    </rPh>
    <phoneticPr fontId="1"/>
  </si>
  <si>
    <t>実働日数＋登校した週休日等日数</t>
    <rPh sb="0" eb="2">
      <t>ジツドウ</t>
    </rPh>
    <rPh sb="2" eb="4">
      <t>ニッスウ</t>
    </rPh>
    <rPh sb="5" eb="7">
      <t>トウコウ</t>
    </rPh>
    <rPh sb="9" eb="12">
      <t>シュウキュウビ</t>
    </rPh>
    <rPh sb="12" eb="13">
      <t>トウ</t>
    </rPh>
    <rPh sb="13" eb="15">
      <t>ニッスウ</t>
    </rPh>
    <phoneticPr fontId="1"/>
  </si>
  <si>
    <t>時間外
時間</t>
    <rPh sb="0" eb="3">
      <t>ジカンガイ</t>
    </rPh>
    <rPh sb="4" eb="6">
      <t>ジカン</t>
    </rPh>
    <phoneticPr fontId="1"/>
  </si>
  <si>
    <t>(平日＋週休日等)</t>
    <rPh sb="1" eb="3">
      <t>ヘイジツ</t>
    </rPh>
    <rPh sb="4" eb="7">
      <t>シュウキュウビ</t>
    </rPh>
    <rPh sb="7" eb="8">
      <t>トウ</t>
    </rPh>
    <phoneticPr fontId="1"/>
  </si>
  <si>
    <t>(集計表が正しくなくても構わない場合は，記入要領どおりでＯＫ）</t>
  </si>
  <si>
    <t>※各月のカードには，勤務時間内であっても出退時刻を記入しないと集計表に正しく表示されない。(平日の｢登校した日数」欄と平均欄，｢実働日数・・・」欄と平均欄)</t>
    <rPh sb="46" eb="48">
      <t>ヘイジツ</t>
    </rPh>
    <rPh sb="50" eb="52">
      <t>トウコウ</t>
    </rPh>
    <rPh sb="54" eb="56">
      <t>ニッスウ</t>
    </rPh>
    <rPh sb="57" eb="58">
      <t>ラン</t>
    </rPh>
    <rPh sb="59" eb="61">
      <t>ヘイキン</t>
    </rPh>
    <rPh sb="61" eb="62">
      <t>ラン</t>
    </rPh>
    <rPh sb="64" eb="66">
      <t>ジツドウ</t>
    </rPh>
    <rPh sb="66" eb="68">
      <t>ニッスウ</t>
    </rPh>
    <rPh sb="72" eb="73">
      <t>ラン</t>
    </rPh>
    <rPh sb="74" eb="76">
      <t>ヘイキン</t>
    </rPh>
    <rPh sb="76" eb="77">
      <t>ラン</t>
    </rPh>
    <phoneticPr fontId="1"/>
  </si>
  <si>
    <t>振替休日になる平日(運動会振替日，日曜参観振替日etc)</t>
    <rPh sb="0" eb="2">
      <t>フリカエ</t>
    </rPh>
    <rPh sb="2" eb="4">
      <t>キュウジツ</t>
    </rPh>
    <rPh sb="7" eb="9">
      <t>ヘイジツ</t>
    </rPh>
    <rPh sb="10" eb="13">
      <t>ウンドウカイ</t>
    </rPh>
    <rPh sb="13" eb="15">
      <t>フリカエ</t>
    </rPh>
    <rPh sb="15" eb="16">
      <t>ニチ</t>
    </rPh>
    <rPh sb="17" eb="19">
      <t>ニチヨウ</t>
    </rPh>
    <rPh sb="19" eb="21">
      <t>サンカン</t>
    </rPh>
    <rPh sb="21" eb="23">
      <t>フリカエ</t>
    </rPh>
    <rPh sb="23" eb="24">
      <t>ニチ</t>
    </rPh>
    <phoneticPr fontId="1"/>
  </si>
  <si>
    <t>理由→</t>
    <rPh sb="0" eb="2">
      <t>リユウ</t>
    </rPh>
    <phoneticPr fontId="1"/>
  </si>
  <si>
    <t>運動会振替</t>
    <rPh sb="0" eb="3">
      <t>ウンドウカイ</t>
    </rPh>
    <rPh sb="3" eb="5">
      <t>フリカエ</t>
    </rPh>
    <phoneticPr fontId="1"/>
  </si>
  <si>
    <t>週休日等が勤務日になる日</t>
    <rPh sb="0" eb="3">
      <t>シュウキュウビ</t>
    </rPh>
    <rPh sb="3" eb="4">
      <t>トウ</t>
    </rPh>
    <rPh sb="5" eb="8">
      <t>キンムビ</t>
    </rPh>
    <rPh sb="11" eb="12">
      <t>ニチ</t>
    </rPh>
    <phoneticPr fontId="1"/>
  </si>
  <si>
    <t>運動会</t>
    <rPh sb="0" eb="3">
      <t>ウンドウカイ</t>
    </rPh>
    <phoneticPr fontId="1"/>
  </si>
  <si>
    <t>日曜参観日等抽出</t>
    <rPh sb="0" eb="2">
      <t>ニチヨウ</t>
    </rPh>
    <rPh sb="2" eb="5">
      <t>サンカンビ</t>
    </rPh>
    <rPh sb="5" eb="6">
      <t>トウ</t>
    </rPh>
    <rPh sb="6" eb="8">
      <t>チュウシュツ</t>
    </rPh>
    <phoneticPr fontId="1"/>
  </si>
  <si>
    <t>｢基本事項」の集計表を大幅改正。日曜参観，運動会等振替対応</t>
    <rPh sb="1" eb="3">
      <t>キホン</t>
    </rPh>
    <rPh sb="3" eb="5">
      <t>ジコウ</t>
    </rPh>
    <rPh sb="7" eb="10">
      <t>シュウケイヒョウ</t>
    </rPh>
    <rPh sb="11" eb="13">
      <t>オオハバ</t>
    </rPh>
    <rPh sb="13" eb="15">
      <t>カイセイ</t>
    </rPh>
    <rPh sb="16" eb="18">
      <t>ニチヨウ</t>
    </rPh>
    <rPh sb="18" eb="20">
      <t>サンカン</t>
    </rPh>
    <rPh sb="21" eb="24">
      <t>ウンドウカイ</t>
    </rPh>
    <rPh sb="24" eb="25">
      <t>トウ</t>
    </rPh>
    <rPh sb="25" eb="27">
      <t>フリカエ</t>
    </rPh>
    <rPh sb="27" eb="29">
      <t>タイオウ</t>
    </rPh>
    <phoneticPr fontId="1"/>
  </si>
  <si>
    <t>週休日等に時刻を記録したら全時間が在校時間として記録される。</t>
    <rPh sb="0" eb="3">
      <t>シュウキュウビ</t>
    </rPh>
    <rPh sb="3" eb="4">
      <t>トウ</t>
    </rPh>
    <rPh sb="5" eb="7">
      <t>ジコク</t>
    </rPh>
    <rPh sb="8" eb="10">
      <t>キロク</t>
    </rPh>
    <rPh sb="13" eb="14">
      <t>ゼン</t>
    </rPh>
    <rPh sb="14" eb="16">
      <t>ジカン</t>
    </rPh>
    <rPh sb="17" eb="19">
      <t>ザイコウ</t>
    </rPh>
    <rPh sb="19" eb="21">
      <t>ジカン</t>
    </rPh>
    <rPh sb="24" eb="26">
      <t>キロク</t>
    </rPh>
    <phoneticPr fontId="1"/>
  </si>
  <si>
    <t>該当が無い場合は記載不要</t>
    <rPh sb="0" eb="2">
      <t>ガイトウ</t>
    </rPh>
    <rPh sb="3" eb="4">
      <t>ナ</t>
    </rPh>
    <rPh sb="5" eb="7">
      <t>バアイ</t>
    </rPh>
    <rPh sb="8" eb="10">
      <t>キサイ</t>
    </rPh>
    <rPh sb="10" eb="12">
      <t>フヨウ</t>
    </rPh>
    <phoneticPr fontId="1"/>
  </si>
  <si>
    <t>※祝祭日，閏年等自動</t>
    <rPh sb="1" eb="4">
      <t>シュクサイジツ</t>
    </rPh>
    <rPh sb="5" eb="7">
      <t>ウルウドシ</t>
    </rPh>
    <rPh sb="7" eb="8">
      <t>トウ</t>
    </rPh>
    <rPh sb="8" eb="10">
      <t>ジドウ</t>
    </rPh>
    <phoneticPr fontId="1"/>
  </si>
  <si>
    <t>日付→</t>
    <rPh sb="0" eb="2">
      <t>ヒヅケ</t>
    </rPh>
    <phoneticPr fontId="1"/>
  </si>
  <si>
    <t>更新memo</t>
    <rPh sb="0" eb="2">
      <t>コウシン</t>
    </rPh>
    <phoneticPr fontId="1"/>
  </si>
  <si>
    <t>どのシートをどの月に使用してもよいようにＧ３セル修正(除:｢西暦版｣)</t>
    <rPh sb="8" eb="9">
      <t>ツキ</t>
    </rPh>
    <rPh sb="10" eb="12">
      <t>シヨウ</t>
    </rPh>
    <rPh sb="24" eb="26">
      <t>シュウセイ</t>
    </rPh>
    <rPh sb="27" eb="28">
      <t>ジョ</t>
    </rPh>
    <rPh sb="30" eb="32">
      <t>セイレキ</t>
    </rPh>
    <rPh sb="32" eb="33">
      <t>バン</t>
    </rPh>
    <phoneticPr fontId="1"/>
  </si>
  <si>
    <t>シート名（4月、5月・・・3月）を変更したら、基本事項シートの集計表に転記されなくなる。</t>
    <rPh sb="3" eb="4">
      <t>メイ</t>
    </rPh>
    <rPh sb="6" eb="7">
      <t>ガツ</t>
    </rPh>
    <rPh sb="9" eb="10">
      <t>ガツ</t>
    </rPh>
    <rPh sb="14" eb="15">
      <t>ガツ</t>
    </rPh>
    <rPh sb="17" eb="19">
      <t>ヘンコウ</t>
    </rPh>
    <rPh sb="23" eb="25">
      <t>キホン</t>
    </rPh>
    <rPh sb="25" eb="27">
      <t>ジコウ</t>
    </rPh>
    <rPh sb="31" eb="34">
      <t>シュウケイヒョウ</t>
    </rPh>
    <rPh sb="35" eb="37">
      <t>テンキ</t>
    </rPh>
    <phoneticPr fontId="1"/>
  </si>
  <si>
    <t>条件書式追加</t>
    <rPh sb="0" eb="2">
      <t>ジョウケン</t>
    </rPh>
    <rPh sb="2" eb="4">
      <t>ショシキ</t>
    </rPh>
    <rPh sb="4" eb="6">
      <t>ツイカ</t>
    </rPh>
    <phoneticPr fontId="1"/>
  </si>
  <si>
    <t>天野春子</t>
    <rPh sb="0" eb="2">
      <t>アマノ</t>
    </rPh>
    <rPh sb="2" eb="4">
      <t>ハルコ</t>
    </rPh>
    <phoneticPr fontId="1"/>
  </si>
  <si>
    <t>4月</t>
    <rPh sb="1" eb="2">
      <t>ガツ</t>
    </rPh>
    <phoneticPr fontId="1"/>
  </si>
  <si>
    <t>5月</t>
  </si>
  <si>
    <t>6月</t>
  </si>
  <si>
    <t>7月</t>
  </si>
  <si>
    <t>8月</t>
  </si>
  <si>
    <t>9月</t>
  </si>
  <si>
    <t>10月</t>
  </si>
  <si>
    <t>11月</t>
  </si>
  <si>
    <t>12月</t>
  </si>
  <si>
    <t>1月</t>
  </si>
  <si>
    <t>2月</t>
  </si>
  <si>
    <t>3月</t>
  </si>
  <si>
    <t>1 日</t>
    <rPh sb="2" eb="3">
      <t>ニチ</t>
    </rPh>
    <phoneticPr fontId="1"/>
  </si>
  <si>
    <t>2 日</t>
    <rPh sb="2" eb="3">
      <t>ニチ</t>
    </rPh>
    <phoneticPr fontId="1"/>
  </si>
  <si>
    <t>3 日</t>
    <rPh sb="2" eb="3">
      <t>ニチ</t>
    </rPh>
    <phoneticPr fontId="1"/>
  </si>
  <si>
    <t>4 日</t>
    <rPh sb="2" eb="3">
      <t>ニチ</t>
    </rPh>
    <phoneticPr fontId="1"/>
  </si>
  <si>
    <t>5 日</t>
    <rPh sb="2" eb="3">
      <t>ニチ</t>
    </rPh>
    <phoneticPr fontId="1"/>
  </si>
  <si>
    <t>6 日</t>
    <rPh sb="2" eb="3">
      <t>ニチ</t>
    </rPh>
    <phoneticPr fontId="1"/>
  </si>
  <si>
    <t>7 日</t>
    <rPh sb="2" eb="3">
      <t>ニチ</t>
    </rPh>
    <phoneticPr fontId="1"/>
  </si>
  <si>
    <t>8 日</t>
    <rPh sb="2" eb="3">
      <t>ニチ</t>
    </rPh>
    <phoneticPr fontId="1"/>
  </si>
  <si>
    <t>9 日</t>
    <rPh sb="2" eb="3">
      <t>ニチ</t>
    </rPh>
    <phoneticPr fontId="1"/>
  </si>
  <si>
    <t>10 日</t>
    <rPh sb="3" eb="4">
      <t>ニチ</t>
    </rPh>
    <phoneticPr fontId="1"/>
  </si>
  <si>
    <t>11 日</t>
    <rPh sb="3" eb="4">
      <t>ニチ</t>
    </rPh>
    <phoneticPr fontId="1"/>
  </si>
  <si>
    <t>12 日</t>
    <rPh sb="3" eb="4">
      <t>ニチ</t>
    </rPh>
    <phoneticPr fontId="1"/>
  </si>
  <si>
    <t>13 日</t>
    <rPh sb="3" eb="4">
      <t>ニチ</t>
    </rPh>
    <phoneticPr fontId="1"/>
  </si>
  <si>
    <t>14 日</t>
    <rPh sb="3" eb="4">
      <t>ニチ</t>
    </rPh>
    <phoneticPr fontId="1"/>
  </si>
  <si>
    <t>15 日</t>
    <rPh sb="3" eb="4">
      <t>ニチ</t>
    </rPh>
    <phoneticPr fontId="1"/>
  </si>
  <si>
    <t>16 日</t>
    <rPh sb="3" eb="4">
      <t>ニチ</t>
    </rPh>
    <phoneticPr fontId="1"/>
  </si>
  <si>
    <t>17 日</t>
    <rPh sb="3" eb="4">
      <t>ニチ</t>
    </rPh>
    <phoneticPr fontId="1"/>
  </si>
  <si>
    <t>18 日</t>
    <rPh sb="3" eb="4">
      <t>ニチ</t>
    </rPh>
    <phoneticPr fontId="1"/>
  </si>
  <si>
    <t>19 日</t>
    <rPh sb="3" eb="4">
      <t>ニチ</t>
    </rPh>
    <phoneticPr fontId="1"/>
  </si>
  <si>
    <t>20 日</t>
    <rPh sb="3" eb="4">
      <t>ニチ</t>
    </rPh>
    <phoneticPr fontId="1"/>
  </si>
  <si>
    <t>21 日</t>
    <rPh sb="3" eb="4">
      <t>ニチ</t>
    </rPh>
    <phoneticPr fontId="1"/>
  </si>
  <si>
    <t>22 日</t>
    <rPh sb="3" eb="4">
      <t>ニチ</t>
    </rPh>
    <phoneticPr fontId="1"/>
  </si>
  <si>
    <t>23 日</t>
    <rPh sb="3" eb="4">
      <t>ニチ</t>
    </rPh>
    <phoneticPr fontId="1"/>
  </si>
  <si>
    <t>24 日</t>
    <rPh sb="3" eb="4">
      <t>ニチ</t>
    </rPh>
    <phoneticPr fontId="1"/>
  </si>
  <si>
    <t>25 日</t>
    <rPh sb="3" eb="4">
      <t>ニチ</t>
    </rPh>
    <phoneticPr fontId="1"/>
  </si>
  <si>
    <t>26 日</t>
    <rPh sb="3" eb="4">
      <t>ニチ</t>
    </rPh>
    <phoneticPr fontId="1"/>
  </si>
  <si>
    <t>27 日</t>
    <rPh sb="3" eb="4">
      <t>ニチ</t>
    </rPh>
    <phoneticPr fontId="1"/>
  </si>
  <si>
    <t>28 日</t>
    <rPh sb="3" eb="4">
      <t>ニチ</t>
    </rPh>
    <phoneticPr fontId="1"/>
  </si>
  <si>
    <t>29 日</t>
    <rPh sb="3" eb="4">
      <t>ニチ</t>
    </rPh>
    <phoneticPr fontId="1"/>
  </si>
  <si>
    <t>30 日</t>
    <rPh sb="3" eb="4">
      <t>ニチ</t>
    </rPh>
    <phoneticPr fontId="1"/>
  </si>
  <si>
    <t>31 日</t>
    <rPh sb="3" eb="4">
      <t>ニチ</t>
    </rPh>
    <phoneticPr fontId="1"/>
  </si>
  <si>
    <t>計</t>
    <rPh sb="0" eb="1">
      <t>ケイ</t>
    </rPh>
    <phoneticPr fontId="1"/>
  </si>
  <si>
    <t>家庭学習日数</t>
    <rPh sb="0" eb="2">
      <t>カテイ</t>
    </rPh>
    <rPh sb="2" eb="4">
      <t>ガクシュウ</t>
    </rPh>
    <rPh sb="4" eb="6">
      <t>ニッスウ</t>
    </rPh>
    <phoneticPr fontId="1"/>
  </si>
  <si>
    <t>平日</t>
    <rPh sb="0" eb="2">
      <t>ヘイジツ</t>
    </rPh>
    <phoneticPr fontId="1"/>
  </si>
  <si>
    <t>休み</t>
    <rPh sb="0" eb="1">
      <t>ヤス</t>
    </rPh>
    <phoneticPr fontId="1"/>
  </si>
  <si>
    <t>計</t>
    <rPh sb="0" eb="1">
      <t>ケイ</t>
    </rPh>
    <phoneticPr fontId="1"/>
  </si>
  <si>
    <t>時間/回</t>
    <rPh sb="0" eb="2">
      <t>ジカン</t>
    </rPh>
    <rPh sb="3" eb="4">
      <t>カイ</t>
    </rPh>
    <phoneticPr fontId="1"/>
  </si>
  <si>
    <t>時間</t>
    <rPh sb="0" eb="2">
      <t>ジカン</t>
    </rPh>
    <phoneticPr fontId="1"/>
  </si>
  <si>
    <t>月日数</t>
    <rPh sb="0" eb="1">
      <t>ツキ</t>
    </rPh>
    <rPh sb="1" eb="3">
      <t>ニッスウ</t>
    </rPh>
    <phoneticPr fontId="1"/>
  </si>
  <si>
    <t>時間/日</t>
    <rPh sb="0" eb="2">
      <t>ジカン</t>
    </rPh>
    <rPh sb="3" eb="4">
      <t>ニチ</t>
    </rPh>
    <phoneticPr fontId="1"/>
  </si>
  <si>
    <t>日数</t>
    <rPh sb="0" eb="2">
      <t>ニッスウ</t>
    </rPh>
    <phoneticPr fontId="1"/>
  </si>
  <si>
    <t>週休日等</t>
    <rPh sb="0" eb="3">
      <t>シュウキュウビ</t>
    </rPh>
    <rPh sb="3" eb="4">
      <t>ナド</t>
    </rPh>
    <phoneticPr fontId="1"/>
  </si>
  <si>
    <t>1回平均</t>
    <rPh sb="1" eb="2">
      <t>カイ</t>
    </rPh>
    <rPh sb="2" eb="4">
      <t>ヘイキン</t>
    </rPh>
    <phoneticPr fontId="1"/>
  </si>
  <si>
    <t>時間/日</t>
    <rPh sb="0" eb="2">
      <t>ジカン</t>
    </rPh>
    <rPh sb="3" eb="4">
      <t>ニチ</t>
    </rPh>
    <phoneticPr fontId="1"/>
  </si>
  <si>
    <t>月別時間外時間　（在校時間外時間＋｢家庭学習｣時間）</t>
    <rPh sb="0" eb="2">
      <t>ツキベツ</t>
    </rPh>
    <rPh sb="2" eb="5">
      <t>ジカンガイ</t>
    </rPh>
    <rPh sb="5" eb="7">
      <t>ジカン</t>
    </rPh>
    <phoneticPr fontId="1"/>
  </si>
  <si>
    <t>月別時間外在校時間</t>
    <rPh sb="0" eb="2">
      <t>ツキベツ</t>
    </rPh>
    <rPh sb="2" eb="5">
      <t>ジカンガイ</t>
    </rPh>
    <rPh sb="5" eb="7">
      <t>ザイコウ</t>
    </rPh>
    <rPh sb="7" eb="9">
      <t>ジカン</t>
    </rPh>
    <phoneticPr fontId="1"/>
  </si>
  <si>
    <t>(平日＋週休日等)</t>
    <phoneticPr fontId="1"/>
  </si>
  <si>
    <t>勤務時間外在校時間集計（日毎）</t>
    <rPh sb="0" eb="2">
      <t>キンム</t>
    </rPh>
    <rPh sb="2" eb="5">
      <t>ジカンガイ</t>
    </rPh>
    <rPh sb="5" eb="7">
      <t>ザイコウ</t>
    </rPh>
    <rPh sb="7" eb="9">
      <t>ジカン</t>
    </rPh>
    <rPh sb="9" eb="11">
      <t>シュウケイ</t>
    </rPh>
    <rPh sb="12" eb="13">
      <t>ニチ</t>
    </rPh>
    <rPh sb="13" eb="14">
      <t>マイ</t>
    </rPh>
    <phoneticPr fontId="1"/>
  </si>
  <si>
    <t>○勤務時間外在校時間集計</t>
    <rPh sb="1" eb="3">
      <t>キンム</t>
    </rPh>
    <rPh sb="3" eb="6">
      <t>ジカンガイ</t>
    </rPh>
    <rPh sb="6" eb="8">
      <t>ザイコウ</t>
    </rPh>
    <rPh sb="8" eb="10">
      <t>ジカン</t>
    </rPh>
    <rPh sb="10" eb="12">
      <t>シュウケイ</t>
    </rPh>
    <phoneticPr fontId="1"/>
  </si>
  <si>
    <t>○「家庭学習時間」（ｏｎｌｙ）</t>
    <rPh sb="2" eb="4">
      <t>カテイ</t>
    </rPh>
    <rPh sb="4" eb="6">
      <t>ガクシュウ</t>
    </rPh>
    <rPh sb="6" eb="8">
      <t>ジカン</t>
    </rPh>
    <phoneticPr fontId="1"/>
  </si>
  <si>
    <t>○勤務時間外時間集計　（「家庭学習時間」を含む）</t>
    <rPh sb="1" eb="3">
      <t>キンム</t>
    </rPh>
    <rPh sb="3" eb="6">
      <t>ジカンガイ</t>
    </rPh>
    <rPh sb="6" eb="8">
      <t>ジカン</t>
    </rPh>
    <rPh sb="8" eb="10">
      <t>シュウケイ</t>
    </rPh>
    <rPh sb="13" eb="15">
      <t>カテイ</t>
    </rPh>
    <rPh sb="15" eb="17">
      <t>ガクシュウ</t>
    </rPh>
    <rPh sb="17" eb="19">
      <t>ジカン</t>
    </rPh>
    <rPh sb="21" eb="22">
      <t>フク</t>
    </rPh>
    <phoneticPr fontId="1"/>
  </si>
  <si>
    <t>｢家庭学習｣</t>
    <rPh sb="1" eb="3">
      <t>カテイ</t>
    </rPh>
    <rPh sb="3" eb="5">
      <t>ガクシュウ</t>
    </rPh>
    <phoneticPr fontId="1"/>
  </si>
  <si>
    <t>｢家庭学習｣時間集計（日毎）</t>
    <rPh sb="1" eb="3">
      <t>カテイ</t>
    </rPh>
    <rPh sb="3" eb="5">
      <t>ガクシュウ</t>
    </rPh>
    <rPh sb="6" eb="8">
      <t>ジカン</t>
    </rPh>
    <rPh sb="8" eb="10">
      <t>シュウケイ</t>
    </rPh>
    <rPh sb="11" eb="12">
      <t>ニチ</t>
    </rPh>
    <rPh sb="12" eb="13">
      <t>マイ</t>
    </rPh>
    <phoneticPr fontId="1"/>
  </si>
  <si>
    <t>月別「家庭学習」時間</t>
    <rPh sb="0" eb="2">
      <t>ツキベツ</t>
    </rPh>
    <rPh sb="3" eb="5">
      <t>カテイ</t>
    </rPh>
    <rPh sb="5" eb="7">
      <t>ガクシュウ</t>
    </rPh>
    <rPh sb="8" eb="10">
      <t>ジカン</t>
    </rPh>
    <phoneticPr fontId="1"/>
  </si>
  <si>
    <t>｢基本事項」を「集計」と分割。表もまとめ直し</t>
    <rPh sb="1" eb="3">
      <t>キホン</t>
    </rPh>
    <rPh sb="3" eb="5">
      <t>ジコウ</t>
    </rPh>
    <rPh sb="8" eb="10">
      <t>シュウケイ</t>
    </rPh>
    <rPh sb="12" eb="14">
      <t>ブンカツ</t>
    </rPh>
    <rPh sb="15" eb="16">
      <t>ヒョウ</t>
    </rPh>
    <rPh sb="20" eb="21">
      <t>ナオ</t>
    </rPh>
    <phoneticPr fontId="1"/>
  </si>
</sst>
</file>

<file path=xl/styles.xml><?xml version="1.0" encoding="utf-8"?>
<styleSheet xmlns="http://schemas.openxmlformats.org/spreadsheetml/2006/main">
  <numFmts count="10">
    <numFmt numFmtId="176" formatCode="yyyy/m/d;@"/>
    <numFmt numFmtId="177" formatCode="00"/>
    <numFmt numFmtId="178" formatCode="aaa"/>
    <numFmt numFmtId="179" formatCode="0_ "/>
    <numFmt numFmtId="180" formatCode="m"/>
    <numFmt numFmtId="181" formatCode="[h]:mm"/>
    <numFmt numFmtId="182" formatCode="h:mm;@"/>
    <numFmt numFmtId="183" formatCode="#&quot;月&quot;"/>
    <numFmt numFmtId="184" formatCode="[$-411]ggge&quot;年&quot;m&quot;月&quot;d&quot;日&quot;;@"/>
    <numFmt numFmtId="185" formatCode="0_);[Red]\(0\)"/>
  </numFmts>
  <fonts count="31">
    <font>
      <sz val="10"/>
      <color theme="1"/>
      <name val="ＭＳ 明朝"/>
      <family val="1"/>
      <charset val="128"/>
    </font>
    <font>
      <sz val="6"/>
      <name val="ＭＳ 明朝"/>
      <family val="1"/>
      <charset val="128"/>
    </font>
    <font>
      <sz val="10"/>
      <name val="ＭＳ 明朝"/>
      <family val="1"/>
      <charset val="128"/>
    </font>
    <font>
      <sz val="6"/>
      <name val="ＭＳ Ｐゴシック"/>
      <family val="3"/>
      <charset val="128"/>
    </font>
    <font>
      <sz val="6"/>
      <name val="ＭＳ Ｐゴシック"/>
      <family val="3"/>
      <charset val="128"/>
    </font>
    <font>
      <sz val="12"/>
      <name val="ＭＳ Ｐゴシック"/>
      <family val="3"/>
      <charset val="128"/>
    </font>
    <font>
      <sz val="12"/>
      <name val="ＭＳ 明朝"/>
      <family val="1"/>
      <charset val="128"/>
    </font>
    <font>
      <sz val="11"/>
      <color theme="1"/>
      <name val="ＭＳ Ｐゴシック"/>
      <family val="3"/>
      <charset val="128"/>
      <scheme val="minor"/>
    </font>
    <font>
      <sz val="9"/>
      <color theme="1"/>
      <name val="ＭＳ 明朝"/>
      <family val="1"/>
      <charset val="128"/>
    </font>
    <font>
      <sz val="12"/>
      <color theme="1"/>
      <name val="ＭＳ Ｐゴシック"/>
      <family val="3"/>
      <charset val="128"/>
      <scheme val="minor"/>
    </font>
    <font>
      <sz val="9"/>
      <color theme="1"/>
      <name val="ＭＳ Ｐゴシック"/>
      <family val="3"/>
      <charset val="128"/>
      <scheme val="minor"/>
    </font>
    <font>
      <sz val="12"/>
      <color rgb="FF00B050"/>
      <name val="ＭＳ Ｐゴシック"/>
      <family val="3"/>
      <charset val="128"/>
    </font>
    <font>
      <sz val="9"/>
      <color rgb="FF00B050"/>
      <name val="ＭＳ Ｐゴシック"/>
      <family val="3"/>
      <charset val="128"/>
      <scheme val="minor"/>
    </font>
    <font>
      <sz val="10"/>
      <color rgb="FF00B050"/>
      <name val="ＭＳ Ｐゴシック"/>
      <family val="3"/>
      <charset val="128"/>
      <scheme val="minor"/>
    </font>
    <font>
      <sz val="12"/>
      <color rgb="FFFF0000"/>
      <name val="ＭＳ Ｐゴシック"/>
      <family val="3"/>
      <charset val="128"/>
    </font>
    <font>
      <b/>
      <sz val="12"/>
      <color rgb="FF00B050"/>
      <name val="ＭＳ Ｐゴシック"/>
      <family val="3"/>
      <charset val="128"/>
    </font>
    <font>
      <b/>
      <sz val="12"/>
      <color rgb="FFFF0000"/>
      <name val="ＭＳ Ｐゴシック"/>
      <family val="3"/>
      <charset val="128"/>
    </font>
    <font>
      <sz val="11"/>
      <color theme="1"/>
      <name val="ＭＳ 明朝"/>
      <family val="1"/>
      <charset val="128"/>
    </font>
    <font>
      <sz val="10"/>
      <color theme="1"/>
      <name val="ＭＳ Ｐゴシック"/>
      <family val="3"/>
      <charset val="128"/>
      <scheme val="minor"/>
    </font>
    <font>
      <sz val="14"/>
      <color theme="1"/>
      <name val="ＭＳ Ｐゴシック"/>
      <family val="3"/>
      <charset val="128"/>
      <scheme val="minor"/>
    </font>
    <font>
      <sz val="12"/>
      <color theme="1"/>
      <name val="ＭＳ 明朝"/>
      <family val="1"/>
      <charset val="128"/>
    </font>
    <font>
      <sz val="14"/>
      <color theme="1"/>
      <name val="ＭＳ 明朝"/>
      <family val="1"/>
      <charset val="128"/>
    </font>
    <font>
      <sz val="14"/>
      <name val="ＭＳ Ｐゴシック"/>
      <family val="3"/>
      <charset val="128"/>
      <scheme val="minor"/>
    </font>
    <font>
      <b/>
      <sz val="16"/>
      <color theme="1"/>
      <name val="ＭＳ Ｐゴシック"/>
      <family val="3"/>
      <charset val="128"/>
      <scheme val="minor"/>
    </font>
    <font>
      <b/>
      <sz val="18"/>
      <color theme="1"/>
      <name val="ＭＳ Ｐゴシック"/>
      <family val="3"/>
      <charset val="128"/>
      <scheme val="minor"/>
    </font>
    <font>
      <b/>
      <sz val="12"/>
      <color rgb="FFFF0000"/>
      <name val="ＭＳ 明朝"/>
      <family val="1"/>
      <charset val="128"/>
    </font>
    <font>
      <sz val="10"/>
      <color rgb="FF00B0F0"/>
      <name val="ＭＳ 明朝"/>
      <family val="1"/>
      <charset val="128"/>
    </font>
    <font>
      <sz val="8"/>
      <color theme="1"/>
      <name val="ＭＳ 明朝"/>
      <family val="1"/>
      <charset val="128"/>
    </font>
    <font>
      <sz val="10"/>
      <color rgb="FF00B0F0"/>
      <name val="ＭＳ Ｐゴシック"/>
      <family val="3"/>
      <charset val="128"/>
      <scheme val="minor"/>
    </font>
    <font>
      <sz val="10"/>
      <color rgb="FFFF0000"/>
      <name val="ＭＳ 明朝"/>
      <family val="1"/>
      <charset val="128"/>
    </font>
    <font>
      <sz val="10"/>
      <color theme="6" tint="0.39997558519241921"/>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74">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double">
        <color indexed="64"/>
      </bottom>
      <diagonal/>
    </border>
    <border>
      <left/>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dotted">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double">
        <color indexed="64"/>
      </left>
      <right/>
      <top/>
      <bottom style="medium">
        <color indexed="64"/>
      </bottom>
      <diagonal/>
    </border>
    <border>
      <left style="dotted">
        <color indexed="64"/>
      </left>
      <right style="double">
        <color indexed="64"/>
      </right>
      <top style="thin">
        <color indexed="64"/>
      </top>
      <bottom style="thin">
        <color indexed="64"/>
      </bottom>
      <diagonal/>
    </border>
    <border>
      <left style="dotted">
        <color indexed="64"/>
      </left>
      <right style="double">
        <color indexed="64"/>
      </right>
      <top style="thin">
        <color indexed="64"/>
      </top>
      <bottom style="double">
        <color indexed="64"/>
      </bottom>
      <diagonal/>
    </border>
    <border>
      <left style="dotted">
        <color indexed="64"/>
      </left>
      <right style="double">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medium">
        <color indexed="64"/>
      </bottom>
      <diagonal/>
    </border>
    <border>
      <left style="dotted">
        <color indexed="64"/>
      </left>
      <right/>
      <top style="thin">
        <color indexed="64"/>
      </top>
      <bottom style="double">
        <color indexed="64"/>
      </bottom>
      <diagonal/>
    </border>
    <border>
      <left style="dotted">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diagonalUp="1">
      <left/>
      <right style="medium">
        <color indexed="64"/>
      </right>
      <top style="medium">
        <color indexed="64"/>
      </top>
      <bottom/>
      <diagonal style="thin">
        <color indexed="64"/>
      </diagonal>
    </border>
  </borders>
  <cellStyleXfs count="1">
    <xf numFmtId="0" fontId="0" fillId="0" borderId="0">
      <alignment vertical="center"/>
    </xf>
  </cellStyleXfs>
  <cellXfs count="414">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0" xfId="0" applyFont="1">
      <alignment vertical="center"/>
    </xf>
    <xf numFmtId="0" fontId="8" fillId="0" borderId="0" xfId="0" applyFont="1">
      <alignment vertical="center"/>
    </xf>
    <xf numFmtId="0" fontId="0" fillId="0" borderId="0" xfId="0" applyBorder="1">
      <alignment vertical="center"/>
    </xf>
    <xf numFmtId="0" fontId="0" fillId="0" borderId="3" xfId="0" applyBorder="1">
      <alignment vertical="center"/>
    </xf>
    <xf numFmtId="0" fontId="0" fillId="0" borderId="4" xfId="0" applyFill="1" applyBorder="1">
      <alignment vertical="center"/>
    </xf>
    <xf numFmtId="0" fontId="0" fillId="0" borderId="2" xfId="0" applyFill="1" applyBorder="1">
      <alignment vertical="center"/>
    </xf>
    <xf numFmtId="0" fontId="0" fillId="0" borderId="5" xfId="0" applyFill="1" applyBorder="1">
      <alignment vertical="center"/>
    </xf>
    <xf numFmtId="0" fontId="0" fillId="0" borderId="3" xfId="0" applyFill="1" applyBorder="1">
      <alignment vertical="center"/>
    </xf>
    <xf numFmtId="0" fontId="0" fillId="0" borderId="0" xfId="0" applyFont="1" applyAlignment="1">
      <alignment horizontal="center" vertical="center"/>
    </xf>
    <xf numFmtId="0" fontId="0" fillId="0" borderId="0" xfId="0" applyFill="1">
      <alignment vertical="center"/>
    </xf>
    <xf numFmtId="0" fontId="0" fillId="0" borderId="0" xfId="0" applyAlignment="1">
      <alignment horizontal="left" vertical="center"/>
    </xf>
    <xf numFmtId="0" fontId="7" fillId="0" borderId="0" xfId="0" applyFont="1">
      <alignment vertical="center"/>
    </xf>
    <xf numFmtId="0" fontId="9" fillId="0" borderId="0" xfId="0" applyFont="1" applyAlignment="1">
      <alignment horizontal="center" vertical="center"/>
    </xf>
    <xf numFmtId="0" fontId="10" fillId="0" borderId="0" xfId="0" applyFont="1" applyBorder="1" applyAlignment="1">
      <alignment horizontal="center" vertical="center"/>
    </xf>
    <xf numFmtId="179" fontId="0" fillId="0" borderId="0" xfId="0" applyNumberFormat="1" applyAlignment="1">
      <alignment horizontal="center" vertical="center"/>
    </xf>
    <xf numFmtId="0" fontId="0" fillId="2" borderId="0" xfId="0" applyFill="1">
      <alignment vertical="center"/>
    </xf>
    <xf numFmtId="181" fontId="0" fillId="2" borderId="6" xfId="0" applyNumberFormat="1" applyFill="1" applyBorder="1" applyAlignment="1">
      <alignment horizontal="center" vertical="center"/>
    </xf>
    <xf numFmtId="0" fontId="0" fillId="0" borderId="0" xfId="0" applyFill="1" applyBorder="1" applyAlignment="1">
      <alignment horizontal="right" vertical="center"/>
    </xf>
    <xf numFmtId="14" fontId="5" fillId="0" borderId="0" xfId="0" applyNumberFormat="1" applyFont="1" applyFill="1" applyBorder="1" applyAlignment="1">
      <alignment horizontal="center" vertical="center"/>
    </xf>
    <xf numFmtId="14" fontId="11" fillId="0" borderId="0" xfId="0" applyNumberFormat="1" applyFont="1" applyFill="1" applyBorder="1" applyAlignment="1">
      <alignment horizontal="center" vertical="center"/>
    </xf>
    <xf numFmtId="0" fontId="12" fillId="0" borderId="0" xfId="0" applyFont="1">
      <alignment vertical="center"/>
    </xf>
    <xf numFmtId="0" fontId="13" fillId="0" borderId="0" xfId="0" applyFont="1" applyFill="1" applyBorder="1" applyAlignment="1">
      <alignment horizontal="right" vertical="center"/>
    </xf>
    <xf numFmtId="14" fontId="14" fillId="0" borderId="0" xfId="0" applyNumberFormat="1" applyFont="1" applyFill="1" applyBorder="1" applyAlignment="1">
      <alignment horizontal="center" vertical="center"/>
    </xf>
    <xf numFmtId="0" fontId="5" fillId="0" borderId="0" xfId="0" applyFont="1" applyBorder="1" applyAlignment="1">
      <alignment horizontal="center" vertical="center"/>
    </xf>
    <xf numFmtId="14" fontId="15" fillId="0" borderId="0" xfId="0" applyNumberFormat="1" applyFont="1" applyFill="1" applyBorder="1" applyAlignment="1">
      <alignment horizontal="center" vertical="center"/>
    </xf>
    <xf numFmtId="14" fontId="16" fillId="0" borderId="0" xfId="0" applyNumberFormat="1" applyFont="1" applyFill="1" applyBorder="1" applyAlignment="1">
      <alignment horizontal="center" vertical="center"/>
    </xf>
    <xf numFmtId="56" fontId="0" fillId="0" borderId="0" xfId="0" applyNumberFormat="1" applyAlignment="1">
      <alignment horizontal="center" vertical="center"/>
    </xf>
    <xf numFmtId="0" fontId="0" fillId="3" borderId="0" xfId="0" applyFill="1">
      <alignment vertical="center"/>
    </xf>
    <xf numFmtId="0" fontId="12" fillId="0" borderId="0" xfId="0" applyFont="1" applyFill="1">
      <alignment vertical="center"/>
    </xf>
    <xf numFmtId="0" fontId="0" fillId="0" borderId="0"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0" fillId="0" borderId="8" xfId="0" applyFont="1" applyBorder="1" applyAlignment="1">
      <alignment horizontal="center" vertical="center"/>
    </xf>
    <xf numFmtId="0" fontId="0" fillId="2" borderId="0" xfId="0" applyFont="1" applyFill="1" applyBorder="1" applyAlignment="1">
      <alignment horizontal="center" vertical="center"/>
    </xf>
    <xf numFmtId="0" fontId="17" fillId="0" borderId="0" xfId="0" applyFont="1" applyAlignment="1">
      <alignment horizontal="center" vertical="center"/>
    </xf>
    <xf numFmtId="0" fontId="0" fillId="4" borderId="0" xfId="0" applyFill="1" applyAlignment="1">
      <alignment horizontal="center" vertical="center"/>
    </xf>
    <xf numFmtId="181" fontId="0" fillId="0" borderId="0" xfId="0" applyNumberFormat="1" applyFill="1" applyBorder="1" applyAlignment="1">
      <alignment horizontal="center" vertical="center"/>
    </xf>
    <xf numFmtId="0" fontId="9" fillId="0" borderId="9" xfId="0" applyNumberFormat="1" applyFont="1" applyBorder="1" applyAlignment="1">
      <alignment horizontal="center"/>
    </xf>
    <xf numFmtId="14" fontId="0" fillId="2" borderId="8" xfId="0" applyNumberFormat="1" applyFill="1" applyBorder="1" applyAlignment="1"/>
    <xf numFmtId="14" fontId="0" fillId="0" borderId="8" xfId="0" applyNumberFormat="1" applyBorder="1" applyAlignment="1"/>
    <xf numFmtId="178" fontId="0" fillId="0" borderId="10" xfId="0" applyNumberFormat="1" applyBorder="1" applyAlignment="1">
      <alignment horizontal="center"/>
    </xf>
    <xf numFmtId="0" fontId="0" fillId="0" borderId="8" xfId="0" applyFill="1" applyBorder="1" applyAlignment="1">
      <alignment horizontal="center"/>
    </xf>
    <xf numFmtId="0" fontId="0" fillId="0" borderId="8" xfId="0" applyBorder="1" applyAlignment="1">
      <alignment horizontal="center"/>
    </xf>
    <xf numFmtId="20" fontId="0" fillId="2" borderId="8" xfId="0" applyNumberFormat="1" applyFill="1" applyBorder="1" applyAlignment="1">
      <alignment horizontal="center"/>
    </xf>
    <xf numFmtId="20" fontId="0" fillId="0" borderId="11" xfId="0" applyNumberFormat="1" applyBorder="1" applyAlignment="1">
      <alignment horizontal="center"/>
    </xf>
    <xf numFmtId="0" fontId="0" fillId="3" borderId="7" xfId="0" applyFill="1" applyBorder="1" applyAlignment="1" applyProtection="1">
      <alignment vertical="center" wrapText="1"/>
      <protection locked="0"/>
    </xf>
    <xf numFmtId="180" fontId="0" fillId="0" borderId="8" xfId="0" applyNumberFormat="1" applyBorder="1" applyAlignment="1"/>
    <xf numFmtId="0" fontId="0" fillId="2" borderId="12" xfId="0" applyFont="1" applyFill="1" applyBorder="1" applyAlignment="1">
      <alignment horizontal="left" vertical="center"/>
    </xf>
    <xf numFmtId="0" fontId="18" fillId="2" borderId="12"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8" xfId="0" applyFont="1" applyFill="1" applyBorder="1" applyAlignment="1">
      <alignment horizontal="left" vertical="center"/>
    </xf>
    <xf numFmtId="0" fontId="18" fillId="2" borderId="11" xfId="0" applyFont="1" applyFill="1" applyBorder="1" applyAlignment="1">
      <alignment horizontal="center" vertical="center"/>
    </xf>
    <xf numFmtId="0" fontId="18" fillId="0" borderId="0" xfId="0" applyFont="1" applyBorder="1" applyAlignment="1">
      <alignment horizontal="left" vertical="center"/>
    </xf>
    <xf numFmtId="0" fontId="18" fillId="0" borderId="0" xfId="0" applyFont="1" applyBorder="1" applyAlignment="1">
      <alignment horizontal="center" vertical="center"/>
    </xf>
    <xf numFmtId="0" fontId="10" fillId="0" borderId="0" xfId="0" applyFont="1" applyBorder="1" applyAlignment="1">
      <alignment horizontal="left" vertical="center"/>
    </xf>
    <xf numFmtId="0" fontId="8" fillId="0" borderId="0" xfId="0" applyFont="1" applyAlignment="1">
      <alignment horizontal="right" vertical="top"/>
    </xf>
    <xf numFmtId="0" fontId="0" fillId="0" borderId="3" xfId="0" applyFont="1" applyFill="1" applyBorder="1" applyAlignment="1">
      <alignment vertical="center"/>
    </xf>
    <xf numFmtId="0" fontId="0" fillId="0" borderId="13" xfId="0" applyBorder="1">
      <alignment vertical="center"/>
    </xf>
    <xf numFmtId="0" fontId="0" fillId="0" borderId="6" xfId="0" applyBorder="1">
      <alignment vertical="center"/>
    </xf>
    <xf numFmtId="0" fontId="0" fillId="0" borderId="7" xfId="0" applyBorder="1" applyAlignment="1">
      <alignment vertical="center" shrinkToFit="1"/>
    </xf>
    <xf numFmtId="0" fontId="19" fillId="0" borderId="3" xfId="0" applyFont="1" applyFill="1" applyBorder="1" applyAlignment="1" applyProtection="1">
      <alignment horizontal="center" vertical="center" shrinkToFit="1"/>
    </xf>
    <xf numFmtId="0" fontId="0" fillId="0" borderId="0" xfId="0" applyFont="1" applyFill="1" applyAlignment="1">
      <alignment horizontal="center" vertical="center"/>
    </xf>
    <xf numFmtId="0" fontId="0" fillId="2" borderId="11" xfId="0" applyFont="1" applyFill="1" applyBorder="1" applyAlignment="1">
      <alignment horizontal="center" vertical="center"/>
    </xf>
    <xf numFmtId="0" fontId="20" fillId="3" borderId="12" xfId="0" applyFont="1" applyFill="1" applyBorder="1" applyAlignment="1" applyProtection="1">
      <alignment horizontal="center" shrinkToFit="1"/>
      <protection locked="0"/>
    </xf>
    <xf numFmtId="0" fontId="20" fillId="0" borderId="8" xfId="0" applyFont="1" applyBorder="1" applyAlignment="1">
      <alignment horizontal="center" shrinkToFit="1"/>
    </xf>
    <xf numFmtId="0" fontId="20" fillId="3" borderId="11" xfId="0" applyFont="1" applyFill="1" applyBorder="1" applyAlignment="1" applyProtection="1">
      <alignment horizontal="center" shrinkToFit="1"/>
      <protection locked="0"/>
    </xf>
    <xf numFmtId="0" fontId="0" fillId="0" borderId="0" xfId="0" applyBorder="1" applyAlignment="1">
      <alignment vertical="center" shrinkToFit="1"/>
    </xf>
    <xf numFmtId="0" fontId="0" fillId="0" borderId="8" xfId="0" applyFill="1" applyBorder="1" applyAlignment="1">
      <alignment vertical="center" shrinkToFit="1"/>
    </xf>
    <xf numFmtId="0" fontId="0" fillId="0" borderId="1" xfId="0" applyFill="1" applyBorder="1" applyAlignment="1">
      <alignment vertical="center" shrinkToFit="1"/>
    </xf>
    <xf numFmtId="0" fontId="0" fillId="0" borderId="0" xfId="0" applyFill="1" applyAlignment="1">
      <alignment horizontal="center" vertical="center"/>
    </xf>
    <xf numFmtId="0" fontId="0" fillId="0" borderId="12" xfId="0" applyFill="1" applyBorder="1" applyAlignment="1">
      <alignment vertical="center" shrinkToFit="1"/>
    </xf>
    <xf numFmtId="0" fontId="0" fillId="0" borderId="4" xfId="0" applyFill="1" applyBorder="1" applyAlignment="1">
      <alignment vertical="center" shrinkToFit="1"/>
    </xf>
    <xf numFmtId="0" fontId="9" fillId="0" borderId="0" xfId="0" applyFont="1" applyFill="1" applyAlignment="1">
      <alignment horizontal="right"/>
    </xf>
    <xf numFmtId="0" fontId="21" fillId="0" borderId="0" xfId="0" applyFont="1" applyFill="1" applyAlignment="1">
      <alignment horizontal="left"/>
    </xf>
    <xf numFmtId="0" fontId="22" fillId="0" borderId="0" xfId="0" applyFont="1" applyFill="1" applyAlignment="1">
      <alignment horizontal="left"/>
    </xf>
    <xf numFmtId="0" fontId="20" fillId="0" borderId="0" xfId="0" applyFont="1" applyFill="1" applyAlignment="1">
      <alignment horizontal="left"/>
    </xf>
    <xf numFmtId="0" fontId="20" fillId="0" borderId="0" xfId="0" applyFont="1" applyFill="1" applyBorder="1" applyAlignment="1">
      <alignment horizontal="center"/>
    </xf>
    <xf numFmtId="0" fontId="0" fillId="0" borderId="0" xfId="0" applyFill="1" applyBorder="1">
      <alignment vertical="center"/>
    </xf>
    <xf numFmtId="0" fontId="20" fillId="0" borderId="0" xfId="0" applyFont="1" applyFill="1" applyBorder="1" applyAlignment="1">
      <alignment horizontal="center" shrinkToFit="1"/>
    </xf>
    <xf numFmtId="0" fontId="20" fillId="0" borderId="0" xfId="0" applyFont="1" applyFill="1" applyBorder="1" applyAlignment="1"/>
    <xf numFmtId="0" fontId="0" fillId="2" borderId="12" xfId="0" applyFill="1" applyBorder="1" applyAlignment="1">
      <alignment horizontal="center" vertical="center" shrinkToFit="1"/>
    </xf>
    <xf numFmtId="0" fontId="0" fillId="2" borderId="11" xfId="0" applyFill="1" applyBorder="1" applyAlignment="1">
      <alignment horizontal="center" vertical="center"/>
    </xf>
    <xf numFmtId="0" fontId="0" fillId="2" borderId="1" xfId="0" applyFill="1" applyBorder="1">
      <alignment vertical="center"/>
    </xf>
    <xf numFmtId="0" fontId="5" fillId="0" borderId="0" xfId="0" applyNumberFormat="1" applyFont="1" applyFill="1" applyBorder="1" applyAlignment="1">
      <alignment horizontal="center" vertical="center"/>
    </xf>
    <xf numFmtId="0" fontId="0" fillId="0" borderId="0" xfId="0" applyAlignment="1">
      <alignment vertical="center" shrinkToFit="1"/>
    </xf>
    <xf numFmtId="0" fontId="20" fillId="0" borderId="0" xfId="0" applyFont="1">
      <alignment vertical="center"/>
    </xf>
    <xf numFmtId="0" fontId="21" fillId="3" borderId="7" xfId="0" applyFont="1" applyFill="1" applyBorder="1" applyAlignment="1" applyProtection="1">
      <alignment horizontal="center" shrinkToFit="1"/>
      <protection locked="0"/>
    </xf>
    <xf numFmtId="0" fontId="23" fillId="0" borderId="0" xfId="0" applyFont="1" applyFill="1" applyBorder="1" applyAlignment="1" applyProtection="1">
      <alignment horizontal="center" shrinkToFit="1"/>
    </xf>
    <xf numFmtId="0" fontId="24" fillId="0" borderId="0" xfId="0" applyFont="1" applyFill="1" applyBorder="1" applyAlignment="1" applyProtection="1">
      <alignment horizontal="center" shrinkToFit="1"/>
    </xf>
    <xf numFmtId="0" fontId="0" fillId="0" borderId="4" xfId="0" applyFill="1" applyBorder="1" applyAlignment="1" applyProtection="1">
      <alignment vertical="center" shrinkToFit="1"/>
    </xf>
    <xf numFmtId="0" fontId="0" fillId="0" borderId="12" xfId="0" applyFill="1" applyBorder="1" applyAlignment="1" applyProtection="1">
      <alignment vertical="center" shrinkToFit="1"/>
    </xf>
    <xf numFmtId="0" fontId="0" fillId="0" borderId="11" xfId="0" applyFill="1" applyBorder="1" applyAlignment="1" applyProtection="1">
      <alignment vertical="center" shrinkToFit="1"/>
    </xf>
    <xf numFmtId="0" fontId="0" fillId="0" borderId="2" xfId="0" applyFill="1" applyBorder="1" applyAlignment="1" applyProtection="1">
      <alignment vertical="center" shrinkToFit="1"/>
    </xf>
    <xf numFmtId="176" fontId="0" fillId="0" borderId="0" xfId="0" applyNumberFormat="1">
      <alignment vertical="center"/>
    </xf>
    <xf numFmtId="176" fontId="0" fillId="3" borderId="15" xfId="0" applyNumberFormat="1" applyFill="1" applyBorder="1">
      <alignment vertical="center"/>
    </xf>
    <xf numFmtId="0" fontId="0" fillId="3" borderId="16" xfId="0" applyFill="1" applyBorder="1">
      <alignment vertical="center"/>
    </xf>
    <xf numFmtId="0" fontId="0" fillId="3" borderId="17" xfId="0" applyFill="1" applyBorder="1">
      <alignment vertical="center"/>
    </xf>
    <xf numFmtId="176" fontId="0" fillId="3" borderId="5" xfId="0" applyNumberFormat="1" applyFill="1" applyBorder="1">
      <alignment vertical="center"/>
    </xf>
    <xf numFmtId="0" fontId="25" fillId="3" borderId="0" xfId="0" applyFont="1" applyFill="1" applyBorder="1">
      <alignment vertical="center"/>
    </xf>
    <xf numFmtId="0" fontId="0" fillId="3" borderId="0" xfId="0" applyFill="1" applyBorder="1">
      <alignment vertical="center"/>
    </xf>
    <xf numFmtId="0" fontId="0" fillId="3" borderId="3" xfId="0" applyFill="1" applyBorder="1">
      <alignment vertical="center"/>
    </xf>
    <xf numFmtId="176" fontId="0" fillId="3" borderId="4" xfId="0" applyNumberFormat="1" applyFill="1" applyBorder="1">
      <alignment vertical="center"/>
    </xf>
    <xf numFmtId="0" fontId="0" fillId="3" borderId="1" xfId="0" applyFill="1" applyBorder="1">
      <alignment vertical="center"/>
    </xf>
    <xf numFmtId="0" fontId="0" fillId="3" borderId="2" xfId="0" applyFill="1" applyBorder="1">
      <alignment vertical="center"/>
    </xf>
    <xf numFmtId="176" fontId="26" fillId="0" borderId="0" xfId="0" applyNumberFormat="1" applyFont="1">
      <alignment vertical="center"/>
    </xf>
    <xf numFmtId="176" fontId="0" fillId="0" borderId="0" xfId="0" applyNumberFormat="1" applyAlignment="1">
      <alignment vertical="center" shrinkToFit="1"/>
    </xf>
    <xf numFmtId="0" fontId="0" fillId="3" borderId="7" xfId="0" applyFill="1" applyBorder="1">
      <alignment vertical="center"/>
    </xf>
    <xf numFmtId="14" fontId="0" fillId="0" borderId="0" xfId="0" quotePrefix="1" applyNumberFormat="1" applyFont="1">
      <alignment vertical="center"/>
    </xf>
    <xf numFmtId="0" fontId="0" fillId="0" borderId="0" xfId="0" quotePrefix="1" applyFont="1">
      <alignment vertical="center"/>
    </xf>
    <xf numFmtId="0" fontId="0" fillId="0" borderId="0" xfId="0" quotePrefix="1">
      <alignment vertical="center"/>
    </xf>
    <xf numFmtId="0" fontId="0" fillId="0" borderId="0" xfId="0" applyAlignment="1">
      <alignment horizontal="left" vertical="center" wrapText="1"/>
    </xf>
    <xf numFmtId="0" fontId="9" fillId="0" borderId="0" xfId="0" applyFont="1" applyAlignment="1">
      <alignment horizontal="center" vertical="center"/>
    </xf>
    <xf numFmtId="0" fontId="7" fillId="0" borderId="0" xfId="0" applyFont="1">
      <alignment vertical="center"/>
    </xf>
    <xf numFmtId="0" fontId="10" fillId="0" borderId="0" xfId="0" applyFont="1" applyBorder="1" applyAlignment="1">
      <alignment horizontal="left" vertical="center"/>
    </xf>
    <xf numFmtId="0" fontId="18" fillId="2" borderId="12"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11" xfId="0" applyFont="1" applyFill="1" applyBorder="1" applyAlignment="1">
      <alignment horizontal="center" vertical="center"/>
    </xf>
    <xf numFmtId="0" fontId="13" fillId="0" borderId="0" xfId="0" applyFont="1" applyFill="1" applyBorder="1" applyAlignment="1">
      <alignment horizontal="right" vertical="center"/>
    </xf>
    <xf numFmtId="0" fontId="12" fillId="0" borderId="0" xfId="0" applyFont="1">
      <alignment vertical="center"/>
    </xf>
    <xf numFmtId="0" fontId="8" fillId="0" borderId="0" xfId="0" applyFont="1" applyAlignment="1">
      <alignment horizontal="left" vertical="top" wrapText="1"/>
    </xf>
    <xf numFmtId="0" fontId="0" fillId="2" borderId="11" xfId="0" applyFont="1" applyFill="1" applyBorder="1" applyAlignment="1">
      <alignment horizontal="center" vertical="center"/>
    </xf>
    <xf numFmtId="0" fontId="2" fillId="5" borderId="8" xfId="0" applyFont="1" applyFill="1" applyBorder="1" applyAlignment="1">
      <alignment horizontal="center"/>
    </xf>
    <xf numFmtId="0" fontId="18" fillId="0" borderId="7" xfId="0" applyFont="1" applyFill="1" applyBorder="1" applyAlignment="1">
      <alignment horizontal="center" vertical="center"/>
    </xf>
    <xf numFmtId="0" fontId="0" fillId="0" borderId="8" xfId="0" applyBorder="1" applyAlignment="1">
      <alignment horizontal="center" shrinkToFit="1"/>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0" fontId="18" fillId="0" borderId="0" xfId="0" applyFont="1" applyFill="1" applyBorder="1" applyAlignment="1">
      <alignment horizontal="left" vertical="center"/>
    </xf>
    <xf numFmtId="0" fontId="0" fillId="0" borderId="0" xfId="0" applyFill="1" applyBorder="1" applyAlignment="1">
      <alignment horizontal="center"/>
    </xf>
    <xf numFmtId="20" fontId="0" fillId="0" borderId="0" xfId="0" applyNumberFormat="1" applyFill="1" applyBorder="1" applyAlignment="1">
      <alignment horizontal="center"/>
    </xf>
    <xf numFmtId="20" fontId="0" fillId="0" borderId="11" xfId="0" applyNumberFormat="1" applyFill="1" applyBorder="1" applyAlignment="1">
      <alignment horizontal="center"/>
    </xf>
    <xf numFmtId="182" fontId="0" fillId="2" borderId="0" xfId="0" applyNumberFormat="1" applyFill="1" applyBorder="1" applyAlignment="1">
      <alignment horizontal="center"/>
    </xf>
    <xf numFmtId="0" fontId="0" fillId="0" borderId="7"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Alignment="1">
      <alignment horizontal="center" vertical="center" shrinkToFit="1"/>
    </xf>
    <xf numFmtId="0" fontId="0" fillId="0" borderId="7" xfId="0" applyFill="1" applyBorder="1" applyAlignment="1" applyProtection="1">
      <alignment horizontal="center" vertical="center" shrinkToFit="1"/>
    </xf>
    <xf numFmtId="0" fontId="25" fillId="3" borderId="7" xfId="0" applyFont="1" applyFill="1" applyBorder="1">
      <alignment vertical="center"/>
    </xf>
    <xf numFmtId="181" fontId="0" fillId="2" borderId="6" xfId="0" applyNumberFormat="1" applyFill="1" applyBorder="1" applyAlignment="1">
      <alignment horizontal="center" vertical="center" shrinkToFit="1"/>
    </xf>
    <xf numFmtId="0" fontId="0" fillId="2" borderId="7" xfId="0" applyFill="1" applyBorder="1" applyAlignment="1">
      <alignment vertical="center" shrinkToFit="1"/>
    </xf>
    <xf numFmtId="0" fontId="0" fillId="0" borderId="0" xfId="0" applyBorder="1" applyAlignment="1">
      <alignment horizontal="center" vertical="center" shrinkToFit="1"/>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0" xfId="0" applyFill="1" applyBorder="1" applyAlignment="1">
      <alignment horizontal="center" shrinkToFit="1"/>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26" fillId="0" borderId="0" xfId="0" applyFont="1" applyBorder="1">
      <alignment vertical="center"/>
    </xf>
    <xf numFmtId="181" fontId="0" fillId="0" borderId="7" xfId="0" applyNumberFormat="1" applyFill="1" applyBorder="1" applyAlignment="1" applyProtection="1">
      <alignment horizontal="center" shrinkToFit="1"/>
    </xf>
    <xf numFmtId="0" fontId="6" fillId="0" borderId="12" xfId="0" applyFont="1" applyFill="1" applyBorder="1" applyAlignment="1">
      <alignment horizontal="center"/>
    </xf>
    <xf numFmtId="0" fontId="24" fillId="3" borderId="7" xfId="0" applyFont="1" applyFill="1" applyBorder="1" applyAlignment="1" applyProtection="1">
      <alignment horizontal="center" shrinkToFit="1"/>
      <protection locked="0"/>
    </xf>
    <xf numFmtId="0" fontId="23" fillId="3" borderId="7" xfId="0" applyFont="1" applyFill="1" applyBorder="1" applyAlignment="1" applyProtection="1">
      <alignment horizontal="center" shrinkToFit="1"/>
      <protection locked="0"/>
    </xf>
    <xf numFmtId="0" fontId="18" fillId="0" borderId="11" xfId="0" applyFont="1" applyFill="1" applyBorder="1" applyAlignment="1">
      <alignment horizontal="center" vertical="center"/>
    </xf>
    <xf numFmtId="0" fontId="18" fillId="0" borderId="0" xfId="0" applyFont="1" applyFill="1" applyBorder="1" applyAlignment="1">
      <alignment horizontal="center" vertical="center"/>
    </xf>
    <xf numFmtId="0" fontId="27" fillId="3" borderId="7" xfId="0" applyFont="1" applyFill="1" applyBorder="1" applyAlignment="1" applyProtection="1">
      <alignment horizontal="left" wrapText="1"/>
      <protection locked="0"/>
    </xf>
    <xf numFmtId="0" fontId="0" fillId="4" borderId="0" xfId="0" applyFill="1">
      <alignment vertical="center"/>
    </xf>
    <xf numFmtId="181" fontId="0" fillId="4" borderId="0" xfId="0" applyNumberFormat="1" applyFill="1" applyAlignment="1">
      <alignment horizontal="center" vertical="center"/>
    </xf>
    <xf numFmtId="0" fontId="8" fillId="5" borderId="7" xfId="0" applyFont="1" applyFill="1" applyBorder="1" applyAlignment="1">
      <alignment horizontal="center" vertical="center" wrapText="1"/>
    </xf>
    <xf numFmtId="0" fontId="6" fillId="0" borderId="27" xfId="0" applyFont="1" applyFill="1" applyBorder="1" applyAlignment="1">
      <alignment horizontal="center"/>
    </xf>
    <xf numFmtId="0" fontId="0" fillId="6" borderId="8" xfId="0" applyFill="1" applyBorder="1" applyAlignment="1">
      <alignment vertical="center"/>
    </xf>
    <xf numFmtId="0" fontId="0" fillId="2" borderId="7" xfId="0" applyFill="1" applyBorder="1" applyAlignment="1">
      <alignment horizontal="center" vertical="center"/>
    </xf>
    <xf numFmtId="0" fontId="20" fillId="0" borderId="12" xfId="0" applyNumberFormat="1" applyFont="1" applyFill="1" applyBorder="1" applyAlignment="1">
      <alignment horizontal="center"/>
    </xf>
    <xf numFmtId="0" fontId="20" fillId="0" borderId="27" xfId="0" applyNumberFormat="1" applyFont="1" applyFill="1" applyBorder="1" applyAlignment="1">
      <alignment horizontal="center"/>
    </xf>
    <xf numFmtId="0" fontId="6" fillId="0" borderId="8" xfId="0" applyFont="1" applyFill="1" applyBorder="1" applyAlignment="1">
      <alignment horizontal="center"/>
    </xf>
    <xf numFmtId="0" fontId="6" fillId="0" borderId="28" xfId="0" applyFont="1" applyFill="1" applyBorder="1" applyAlignment="1">
      <alignment horizontal="center"/>
    </xf>
    <xf numFmtId="0" fontId="0" fillId="2" borderId="17" xfId="0" applyFill="1" applyBorder="1" applyAlignment="1">
      <alignment vertical="center"/>
    </xf>
    <xf numFmtId="0" fontId="0" fillId="2" borderId="15" xfId="0" applyFill="1" applyBorder="1" applyAlignment="1">
      <alignment vertical="center"/>
    </xf>
    <xf numFmtId="0" fontId="0" fillId="2" borderId="1" xfId="0" applyFill="1" applyBorder="1" applyAlignment="1">
      <alignment horizontal="left" vertical="center"/>
    </xf>
    <xf numFmtId="0" fontId="20" fillId="0" borderId="0" xfId="0" applyFont="1" applyFill="1" applyBorder="1" applyAlignment="1" applyProtection="1">
      <alignment horizontal="center" shrinkToFit="1"/>
      <protection locked="0"/>
    </xf>
    <xf numFmtId="0" fontId="0" fillId="2" borderId="0" xfId="0" applyFill="1" applyBorder="1" applyAlignment="1">
      <alignment vertical="center"/>
    </xf>
    <xf numFmtId="0" fontId="8" fillId="6" borderId="15" xfId="0" applyFont="1" applyFill="1" applyBorder="1" applyAlignment="1">
      <alignment horizontal="left" vertical="center" wrapText="1"/>
    </xf>
    <xf numFmtId="0" fontId="0" fillId="6" borderId="13" xfId="0" applyFill="1" applyBorder="1" applyAlignment="1">
      <alignment vertical="center"/>
    </xf>
    <xf numFmtId="0" fontId="0" fillId="2" borderId="0" xfId="0" applyFill="1" applyBorder="1" applyAlignment="1">
      <alignment horizontal="left" vertical="center"/>
    </xf>
    <xf numFmtId="0" fontId="0" fillId="2" borderId="12" xfId="0" applyFill="1" applyBorder="1" applyAlignment="1">
      <alignment horizontal="center" vertical="center"/>
    </xf>
    <xf numFmtId="0" fontId="0" fillId="2" borderId="39" xfId="0" applyFill="1" applyBorder="1" applyAlignment="1">
      <alignment horizontal="center" vertical="center"/>
    </xf>
    <xf numFmtId="0" fontId="8" fillId="6" borderId="2" xfId="0" applyFont="1" applyFill="1" applyBorder="1" applyAlignment="1">
      <alignment horizontal="center" vertical="center" wrapText="1"/>
    </xf>
    <xf numFmtId="181" fontId="20" fillId="0" borderId="36" xfId="0" applyNumberFormat="1" applyFont="1" applyFill="1" applyBorder="1" applyAlignment="1">
      <alignment horizontal="center"/>
    </xf>
    <xf numFmtId="181" fontId="20" fillId="0" borderId="14" xfId="0" applyNumberFormat="1" applyFont="1" applyFill="1" applyBorder="1" applyAlignment="1">
      <alignment horizontal="center"/>
    </xf>
    <xf numFmtId="181" fontId="20" fillId="0" borderId="7" xfId="0" applyNumberFormat="1" applyFont="1" applyFill="1" applyBorder="1" applyAlignment="1">
      <alignment horizontal="center"/>
    </xf>
    <xf numFmtId="0" fontId="0" fillId="6" borderId="6" xfId="0" applyFill="1" applyBorder="1" applyAlignment="1">
      <alignment horizontal="center" vertical="center"/>
    </xf>
    <xf numFmtId="0" fontId="0" fillId="2" borderId="4" xfId="0" applyFill="1" applyBorder="1" applyAlignment="1">
      <alignment horizontal="center" vertical="center"/>
    </xf>
    <xf numFmtId="0" fontId="8" fillId="7" borderId="6" xfId="0" applyFont="1" applyFill="1" applyBorder="1" applyAlignment="1">
      <alignment horizontal="center" vertical="center"/>
    </xf>
    <xf numFmtId="181" fontId="20" fillId="0" borderId="38" xfId="0" applyNumberFormat="1" applyFont="1" applyFill="1" applyBorder="1" applyAlignment="1">
      <alignment horizontal="center"/>
    </xf>
    <xf numFmtId="0" fontId="8" fillId="6" borderId="12" xfId="0" applyFont="1" applyFill="1" applyBorder="1" applyAlignment="1">
      <alignment horizontal="center" vertical="center"/>
    </xf>
    <xf numFmtId="0" fontId="8" fillId="7" borderId="31" xfId="0" applyFont="1" applyFill="1" applyBorder="1" applyAlignment="1">
      <alignment horizontal="center" vertical="center"/>
    </xf>
    <xf numFmtId="181" fontId="20" fillId="0" borderId="31" xfId="0" applyNumberFormat="1" applyFont="1" applyFill="1" applyBorder="1" applyAlignment="1">
      <alignment horizontal="center"/>
    </xf>
    <xf numFmtId="181" fontId="20" fillId="0" borderId="37" xfId="0" applyNumberFormat="1" applyFont="1" applyFill="1" applyBorder="1" applyAlignment="1">
      <alignment horizontal="center"/>
    </xf>
    <xf numFmtId="0" fontId="6" fillId="0" borderId="43" xfId="0" applyFont="1" applyFill="1" applyBorder="1" applyAlignment="1">
      <alignment horizontal="center"/>
    </xf>
    <xf numFmtId="181" fontId="20" fillId="0" borderId="33" xfId="0" applyNumberFormat="1" applyFont="1" applyFill="1" applyBorder="1" applyAlignment="1">
      <alignment horizontal="center"/>
    </xf>
    <xf numFmtId="0" fontId="0" fillId="0" borderId="1" xfId="0" applyFill="1" applyBorder="1">
      <alignment vertical="center"/>
    </xf>
    <xf numFmtId="183" fontId="20" fillId="2" borderId="12" xfId="0" applyNumberFormat="1" applyFont="1" applyFill="1" applyBorder="1" applyAlignment="1">
      <alignment horizontal="center"/>
    </xf>
    <xf numFmtId="183" fontId="20" fillId="2" borderId="27" xfId="0" applyNumberFormat="1" applyFont="1" applyFill="1" applyBorder="1" applyAlignment="1">
      <alignment horizontal="center"/>
    </xf>
    <xf numFmtId="0" fontId="17" fillId="2" borderId="4" xfId="0" applyFont="1" applyFill="1" applyBorder="1" applyAlignment="1">
      <alignment horizontal="center"/>
    </xf>
    <xf numFmtId="0" fontId="20" fillId="2" borderId="19" xfId="0" applyFont="1" applyFill="1" applyBorder="1" applyAlignment="1">
      <alignment horizontal="left" vertical="center"/>
    </xf>
    <xf numFmtId="0" fontId="0" fillId="2" borderId="20" xfId="0" applyFill="1" applyBorder="1">
      <alignment vertical="center"/>
    </xf>
    <xf numFmtId="0" fontId="0" fillId="2" borderId="22" xfId="0" applyFill="1" applyBorder="1" applyAlignment="1">
      <alignment vertical="center"/>
    </xf>
    <xf numFmtId="0" fontId="20" fillId="0" borderId="43" xfId="0" applyFont="1" applyBorder="1" applyAlignment="1">
      <alignment horizontal="center"/>
    </xf>
    <xf numFmtId="181" fontId="20" fillId="0" borderId="46" xfId="0" applyNumberFormat="1" applyFont="1" applyFill="1" applyBorder="1" applyAlignment="1">
      <alignment horizontal="center"/>
    </xf>
    <xf numFmtId="0" fontId="20" fillId="0" borderId="43" xfId="0" applyNumberFormat="1" applyFont="1" applyFill="1" applyBorder="1" applyAlignment="1">
      <alignment horizontal="center"/>
    </xf>
    <xf numFmtId="0" fontId="6" fillId="0" borderId="25" xfId="0" applyFont="1" applyFill="1" applyBorder="1" applyAlignment="1">
      <alignment horizontal="center"/>
    </xf>
    <xf numFmtId="0" fontId="0" fillId="2" borderId="19" xfId="0" applyFill="1" applyBorder="1" applyAlignment="1">
      <alignment vertical="center"/>
    </xf>
    <xf numFmtId="0" fontId="0" fillId="2" borderId="20" xfId="0" applyFill="1" applyBorder="1" applyAlignment="1">
      <alignment vertical="center"/>
    </xf>
    <xf numFmtId="0" fontId="0" fillId="2" borderId="35" xfId="0" applyFill="1" applyBorder="1" applyAlignment="1">
      <alignment vertical="center"/>
    </xf>
    <xf numFmtId="0" fontId="0" fillId="2" borderId="47" xfId="0" applyFill="1" applyBorder="1" applyAlignment="1">
      <alignment vertical="center"/>
    </xf>
    <xf numFmtId="0" fontId="0" fillId="6" borderId="48" xfId="0" applyFill="1" applyBorder="1" applyAlignment="1">
      <alignment vertical="center"/>
    </xf>
    <xf numFmtId="0" fontId="0" fillId="6" borderId="35" xfId="0" applyFill="1" applyBorder="1" applyAlignment="1">
      <alignment vertical="center"/>
    </xf>
    <xf numFmtId="0" fontId="8" fillId="2" borderId="44" xfId="0" applyFont="1" applyFill="1" applyBorder="1" applyAlignment="1">
      <alignment horizontal="center" vertical="center" wrapText="1"/>
    </xf>
    <xf numFmtId="181" fontId="6" fillId="0" borderId="30" xfId="0" applyNumberFormat="1" applyFont="1" applyFill="1" applyBorder="1" applyAlignment="1">
      <alignment horizontal="center"/>
    </xf>
    <xf numFmtId="181" fontId="6" fillId="0" borderId="34" xfId="0" applyNumberFormat="1" applyFont="1" applyFill="1" applyBorder="1" applyAlignment="1">
      <alignment horizontal="center"/>
    </xf>
    <xf numFmtId="181" fontId="20" fillId="0" borderId="43" xfId="0" applyNumberFormat="1" applyFont="1" applyBorder="1" applyAlignment="1">
      <alignment horizontal="center"/>
    </xf>
    <xf numFmtId="0" fontId="8" fillId="5" borderId="52" xfId="0" applyFont="1" applyFill="1" applyBorder="1" applyAlignment="1">
      <alignment horizontal="center" vertical="center" wrapText="1"/>
    </xf>
    <xf numFmtId="0" fontId="6" fillId="0" borderId="53" xfId="0" applyFont="1" applyFill="1" applyBorder="1" applyAlignment="1">
      <alignment horizontal="center"/>
    </xf>
    <xf numFmtId="0" fontId="6" fillId="0" borderId="54" xfId="0" applyFont="1" applyFill="1" applyBorder="1" applyAlignment="1">
      <alignment horizontal="center"/>
    </xf>
    <xf numFmtId="0" fontId="6" fillId="0" borderId="55" xfId="0" applyFont="1" applyFill="1" applyBorder="1" applyAlignment="1">
      <alignment horizontal="center"/>
    </xf>
    <xf numFmtId="0" fontId="8" fillId="6" borderId="56" xfId="0" applyFont="1" applyFill="1" applyBorder="1" applyAlignment="1">
      <alignment horizontal="center" vertical="center"/>
    </xf>
    <xf numFmtId="181" fontId="20" fillId="0" borderId="56" xfId="0" applyNumberFormat="1" applyFont="1" applyBorder="1" applyAlignment="1">
      <alignment horizontal="center"/>
    </xf>
    <xf numFmtId="181" fontId="20" fillId="0" borderId="57" xfId="0" applyNumberFormat="1" applyFont="1" applyBorder="1" applyAlignment="1">
      <alignment horizontal="center"/>
    </xf>
    <xf numFmtId="181" fontId="20" fillId="0" borderId="58" xfId="0" applyNumberFormat="1" applyFont="1" applyBorder="1" applyAlignment="1">
      <alignment horizontal="center"/>
    </xf>
    <xf numFmtId="0" fontId="26" fillId="0" borderId="0" xfId="0" applyFont="1">
      <alignment vertical="center"/>
    </xf>
    <xf numFmtId="0" fontId="26" fillId="0" borderId="7" xfId="0" applyFont="1" applyBorder="1" applyAlignment="1">
      <alignment horizontal="right" vertical="center"/>
    </xf>
    <xf numFmtId="0" fontId="28" fillId="0" borderId="7" xfId="0" applyFont="1" applyBorder="1" applyAlignment="1">
      <alignment horizontal="right" vertical="center"/>
    </xf>
    <xf numFmtId="0" fontId="26" fillId="0" borderId="7" xfId="0" applyFont="1" applyFill="1" applyBorder="1" applyAlignment="1">
      <alignment horizontal="right" vertical="center"/>
    </xf>
    <xf numFmtId="14" fontId="5" fillId="0" borderId="7" xfId="0" applyNumberFormat="1" applyFont="1" applyFill="1" applyBorder="1" applyAlignment="1">
      <alignment horizontal="center" vertical="center"/>
    </xf>
    <xf numFmtId="0" fontId="11" fillId="0" borderId="7" xfId="0" applyFont="1" applyBorder="1" applyAlignment="1">
      <alignment horizontal="center" vertical="center"/>
    </xf>
    <xf numFmtId="14" fontId="5" fillId="0" borderId="7" xfId="0" applyNumberFormat="1" applyFont="1" applyBorder="1" applyAlignment="1">
      <alignment horizontal="center" vertical="center"/>
    </xf>
    <xf numFmtId="14" fontId="5" fillId="4" borderId="7" xfId="0" applyNumberFormat="1" applyFont="1" applyFill="1" applyBorder="1" applyAlignment="1">
      <alignment horizontal="center" vertical="center" shrinkToFit="1"/>
    </xf>
    <xf numFmtId="0" fontId="26" fillId="4" borderId="7" xfId="0" applyFont="1" applyFill="1" applyBorder="1" applyAlignment="1">
      <alignment horizontal="right" vertical="center"/>
    </xf>
    <xf numFmtId="14" fontId="5" fillId="4" borderId="7" xfId="0" applyNumberFormat="1" applyFont="1" applyFill="1" applyBorder="1" applyAlignment="1">
      <alignment horizontal="center" vertical="center"/>
    </xf>
    <xf numFmtId="0" fontId="28" fillId="4" borderId="7" xfId="0" applyFont="1" applyFill="1" applyBorder="1" applyAlignment="1">
      <alignment horizontal="right" vertical="center"/>
    </xf>
    <xf numFmtId="0" fontId="11" fillId="4" borderId="7" xfId="0" applyFont="1" applyFill="1" applyBorder="1" applyAlignment="1">
      <alignment horizontal="center" vertical="center"/>
    </xf>
    <xf numFmtId="0" fontId="26" fillId="0" borderId="19" xfId="0" applyFont="1" applyBorder="1">
      <alignment vertical="center"/>
    </xf>
    <xf numFmtId="0" fontId="26" fillId="0" borderId="20" xfId="0" applyFont="1" applyBorder="1">
      <alignment vertical="center"/>
    </xf>
    <xf numFmtId="0" fontId="26" fillId="0" borderId="20" xfId="0" applyFont="1" applyFill="1" applyBorder="1">
      <alignment vertical="center"/>
    </xf>
    <xf numFmtId="0" fontId="26" fillId="0" borderId="21" xfId="0" applyFont="1" applyBorder="1">
      <alignment vertical="center"/>
    </xf>
    <xf numFmtId="0" fontId="26" fillId="0" borderId="22" xfId="0" applyFont="1" applyBorder="1" applyAlignment="1"/>
    <xf numFmtId="0" fontId="26" fillId="0" borderId="0" xfId="0" applyFont="1" applyFill="1" applyBorder="1" applyAlignment="1"/>
    <xf numFmtId="0" fontId="26" fillId="0" borderId="23" xfId="0" applyFont="1" applyBorder="1" applyAlignment="1"/>
    <xf numFmtId="0" fontId="0" fillId="0" borderId="25" xfId="0" applyFill="1" applyBorder="1">
      <alignment vertical="center"/>
    </xf>
    <xf numFmtId="0" fontId="29" fillId="0" borderId="20" xfId="0" applyFont="1" applyFill="1" applyBorder="1">
      <alignment vertical="center"/>
    </xf>
    <xf numFmtId="0" fontId="29" fillId="0" borderId="25" xfId="0" applyFont="1" applyFill="1" applyBorder="1">
      <alignment vertical="center"/>
    </xf>
    <xf numFmtId="0" fontId="0" fillId="0" borderId="0" xfId="0" applyAlignment="1"/>
    <xf numFmtId="0" fontId="26" fillId="3" borderId="7" xfId="0" applyFont="1" applyFill="1" applyBorder="1" applyAlignment="1" applyProtection="1">
      <protection locked="0"/>
    </xf>
    <xf numFmtId="181" fontId="20" fillId="0" borderId="12" xfId="0" applyNumberFormat="1" applyFont="1" applyBorder="1" applyAlignment="1">
      <alignment horizontal="center"/>
    </xf>
    <xf numFmtId="181" fontId="20" fillId="0" borderId="27" xfId="0" applyNumberFormat="1" applyFont="1" applyBorder="1" applyAlignment="1">
      <alignment horizontal="center"/>
    </xf>
    <xf numFmtId="181" fontId="20" fillId="0" borderId="45" xfId="0" applyNumberFormat="1" applyFont="1" applyFill="1" applyBorder="1" applyAlignment="1">
      <alignment horizontal="center"/>
    </xf>
    <xf numFmtId="181" fontId="20" fillId="0" borderId="42" xfId="0" applyNumberFormat="1" applyFont="1" applyFill="1" applyBorder="1" applyAlignment="1">
      <alignment horizontal="center"/>
    </xf>
    <xf numFmtId="179" fontId="0" fillId="0" borderId="12" xfId="0" applyNumberFormat="1" applyFill="1" applyBorder="1" applyAlignment="1" applyProtection="1">
      <alignment horizontal="center" shrinkToFit="1"/>
      <protection locked="0"/>
    </xf>
    <xf numFmtId="177" fontId="0" fillId="0" borderId="11" xfId="0" applyNumberFormat="1" applyFill="1" applyBorder="1" applyAlignment="1" applyProtection="1">
      <alignment horizontal="center" shrinkToFit="1"/>
      <protection locked="0"/>
    </xf>
    <xf numFmtId="0" fontId="0" fillId="0" borderId="1" xfId="0" applyFill="1" applyBorder="1" applyAlignment="1">
      <alignment shrinkToFit="1"/>
    </xf>
    <xf numFmtId="0" fontId="0" fillId="2" borderId="7" xfId="0" applyFill="1" applyBorder="1" applyAlignment="1">
      <alignment horizontal="center" shrinkToFit="1"/>
    </xf>
    <xf numFmtId="0" fontId="0" fillId="2" borderId="7" xfId="0" applyFill="1" applyBorder="1" applyAlignment="1">
      <alignment horizontal="right" shrinkToFit="1"/>
    </xf>
    <xf numFmtId="181" fontId="0" fillId="0" borderId="7" xfId="0" applyNumberFormat="1" applyBorder="1" applyAlignment="1">
      <alignment shrinkToFit="1"/>
    </xf>
    <xf numFmtId="0" fontId="0" fillId="2" borderId="59" xfId="0" applyFill="1" applyBorder="1" applyAlignment="1">
      <alignment horizontal="right" shrinkToFit="1"/>
    </xf>
    <xf numFmtId="181" fontId="0" fillId="0" borderId="59" xfId="0" applyNumberFormat="1" applyBorder="1" applyAlignment="1">
      <alignment shrinkToFit="1"/>
    </xf>
    <xf numFmtId="0" fontId="0" fillId="2" borderId="6" xfId="0" applyFill="1" applyBorder="1" applyAlignment="1">
      <alignment horizontal="center" shrinkToFit="1"/>
    </xf>
    <xf numFmtId="181" fontId="0" fillId="0" borderId="6" xfId="0" applyNumberFormat="1" applyBorder="1" applyAlignment="1">
      <alignment shrinkToFit="1"/>
    </xf>
    <xf numFmtId="181" fontId="20" fillId="0" borderId="12" xfId="0" applyNumberFormat="1" applyFont="1" applyBorder="1" applyAlignment="1">
      <alignment horizontal="center"/>
    </xf>
    <xf numFmtId="181" fontId="20" fillId="0" borderId="27" xfId="0" applyNumberFormat="1" applyFont="1" applyBorder="1" applyAlignment="1">
      <alignment horizontal="center"/>
    </xf>
    <xf numFmtId="181" fontId="20" fillId="0" borderId="45" xfId="0" applyNumberFormat="1" applyFont="1" applyFill="1" applyBorder="1" applyAlignment="1">
      <alignment horizontal="center"/>
    </xf>
    <xf numFmtId="181" fontId="20" fillId="0" borderId="42" xfId="0" applyNumberFormat="1" applyFont="1" applyFill="1" applyBorder="1" applyAlignment="1">
      <alignment horizontal="center"/>
    </xf>
    <xf numFmtId="181" fontId="20" fillId="0" borderId="43" xfId="0" applyNumberFormat="1" applyFont="1" applyFill="1" applyBorder="1" applyAlignment="1">
      <alignment horizontal="center"/>
    </xf>
    <xf numFmtId="181" fontId="20" fillId="0" borderId="6" xfId="0" applyNumberFormat="1" applyFont="1" applyFill="1" applyBorder="1" applyAlignment="1">
      <alignment horizontal="center"/>
    </xf>
    <xf numFmtId="185" fontId="30" fillId="0" borderId="0" xfId="0" applyNumberFormat="1" applyFont="1" applyBorder="1" applyAlignment="1">
      <alignment shrinkToFit="1"/>
    </xf>
    <xf numFmtId="181" fontId="0" fillId="4" borderId="0" xfId="0" applyNumberFormat="1" applyFill="1">
      <alignment vertical="center"/>
    </xf>
    <xf numFmtId="181" fontId="0" fillId="4" borderId="0" xfId="0" applyNumberFormat="1" applyFill="1" applyAlignment="1">
      <alignment vertical="center" shrinkToFit="1"/>
    </xf>
    <xf numFmtId="185" fontId="20" fillId="0" borderId="12" xfId="0" applyNumberFormat="1" applyFont="1" applyFill="1" applyBorder="1" applyAlignment="1">
      <alignment horizontal="center"/>
    </xf>
    <xf numFmtId="185" fontId="20" fillId="0" borderId="27" xfId="0" applyNumberFormat="1" applyFont="1" applyFill="1" applyBorder="1" applyAlignment="1">
      <alignment horizontal="center"/>
    </xf>
    <xf numFmtId="0" fontId="0" fillId="2" borderId="17" xfId="0" applyFill="1" applyBorder="1">
      <alignment vertical="center"/>
    </xf>
    <xf numFmtId="0" fontId="0" fillId="6" borderId="16" xfId="0" applyFont="1" applyFill="1" applyBorder="1" applyAlignment="1">
      <alignment horizontal="center" vertical="center" wrapText="1"/>
    </xf>
    <xf numFmtId="0" fontId="0" fillId="2" borderId="16" xfId="0" applyFont="1" applyFill="1" applyBorder="1">
      <alignment vertical="center"/>
    </xf>
    <xf numFmtId="0" fontId="0" fillId="6" borderId="7" xfId="0" applyFill="1" applyBorder="1" applyAlignment="1">
      <alignment horizontal="center" vertical="center"/>
    </xf>
    <xf numFmtId="0" fontId="0" fillId="6" borderId="5" xfId="0" applyFont="1" applyFill="1" applyBorder="1">
      <alignment vertical="center"/>
    </xf>
    <xf numFmtId="185" fontId="20" fillId="0" borderId="4" xfId="0" applyNumberFormat="1" applyFont="1" applyFill="1" applyBorder="1" applyAlignment="1">
      <alignment horizontal="center"/>
    </xf>
    <xf numFmtId="0" fontId="0" fillId="2" borderId="0" xfId="0" applyFont="1" applyFill="1" applyBorder="1" applyAlignment="1">
      <alignment horizontal="center" vertical="center" wrapText="1"/>
    </xf>
    <xf numFmtId="0" fontId="0" fillId="5" borderId="7" xfId="0" applyFill="1" applyBorder="1">
      <alignment vertical="center"/>
    </xf>
    <xf numFmtId="0" fontId="0" fillId="5" borderId="15" xfId="0" applyFill="1" applyBorder="1">
      <alignment vertical="center"/>
    </xf>
    <xf numFmtId="0" fontId="0" fillId="5" borderId="17" xfId="0" applyFill="1" applyBorder="1">
      <alignment vertical="center"/>
    </xf>
    <xf numFmtId="0" fontId="0" fillId="0" borderId="0" xfId="0" applyFont="1" applyFill="1" applyBorder="1">
      <alignment vertical="center"/>
    </xf>
    <xf numFmtId="0" fontId="0" fillId="2" borderId="1" xfId="0" applyFont="1" applyFill="1" applyBorder="1" applyAlignment="1">
      <alignment horizontal="center" vertical="center" wrapText="1"/>
    </xf>
    <xf numFmtId="0" fontId="20" fillId="0" borderId="6" xfId="0" applyFont="1" applyFill="1" applyBorder="1" applyAlignment="1">
      <alignment horizontal="center"/>
    </xf>
    <xf numFmtId="0" fontId="20" fillId="0" borderId="7" xfId="0" applyFont="1" applyFill="1" applyBorder="1" applyAlignment="1">
      <alignment horizontal="center"/>
    </xf>
    <xf numFmtId="0" fontId="20" fillId="0" borderId="14" xfId="0" applyFont="1" applyFill="1" applyBorder="1" applyAlignment="1">
      <alignment horizontal="center"/>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21" xfId="0" applyFill="1" applyBorder="1" applyAlignment="1">
      <alignment horizontal="left" vertical="center"/>
    </xf>
    <xf numFmtId="0" fontId="0" fillId="2" borderId="22" xfId="0" applyFont="1" applyFill="1" applyBorder="1" applyAlignment="1">
      <alignment horizontal="center" vertical="center" wrapText="1"/>
    </xf>
    <xf numFmtId="0" fontId="0" fillId="5" borderId="23" xfId="0" applyFont="1" applyFill="1" applyBorder="1" applyAlignment="1">
      <alignment horizontal="center" vertical="center" wrapText="1"/>
    </xf>
    <xf numFmtId="0" fontId="0" fillId="5" borderId="60" xfId="0" applyFont="1" applyFill="1" applyBorder="1" applyAlignment="1">
      <alignment horizontal="center" vertical="center" wrapText="1"/>
    </xf>
    <xf numFmtId="20" fontId="20" fillId="0" borderId="61" xfId="0" applyNumberFormat="1" applyFont="1" applyFill="1" applyBorder="1" applyAlignment="1">
      <alignment horizontal="center"/>
    </xf>
    <xf numFmtId="20" fontId="20" fillId="0" borderId="37" xfId="0" applyNumberFormat="1" applyFont="1" applyFill="1" applyBorder="1" applyAlignment="1">
      <alignment horizontal="center"/>
    </xf>
    <xf numFmtId="185" fontId="20" fillId="0" borderId="43" xfId="0" applyNumberFormat="1" applyFont="1" applyFill="1" applyBorder="1" applyAlignment="1">
      <alignment horizontal="center"/>
    </xf>
    <xf numFmtId="185" fontId="20" fillId="0" borderId="42" xfId="0" applyNumberFormat="1" applyFont="1" applyFill="1" applyBorder="1" applyAlignment="1">
      <alignment horizontal="center"/>
    </xf>
    <xf numFmtId="0" fontId="20" fillId="0" borderId="42" xfId="0" applyFont="1" applyFill="1" applyBorder="1" applyAlignment="1">
      <alignment horizontal="center"/>
    </xf>
    <xf numFmtId="20" fontId="20" fillId="0" borderId="33" xfId="0" applyNumberFormat="1" applyFont="1" applyFill="1" applyBorder="1" applyAlignment="1">
      <alignment horizontal="center"/>
    </xf>
    <xf numFmtId="0" fontId="0" fillId="2" borderId="20" xfId="0" applyFont="1" applyFill="1" applyBorder="1">
      <alignment vertical="center"/>
    </xf>
    <xf numFmtId="0" fontId="0" fillId="2" borderId="47" xfId="0" applyFill="1" applyBorder="1">
      <alignment vertical="center"/>
    </xf>
    <xf numFmtId="0" fontId="0" fillId="6" borderId="20" xfId="0" applyFont="1" applyFill="1" applyBorder="1" applyAlignment="1">
      <alignment horizontal="center" vertical="center" wrapText="1"/>
    </xf>
    <xf numFmtId="0" fontId="0" fillId="5" borderId="20" xfId="0" applyFill="1" applyBorder="1">
      <alignment vertical="center"/>
    </xf>
    <xf numFmtId="0" fontId="0" fillId="5" borderId="21" xfId="0" applyFill="1" applyBorder="1" applyAlignment="1">
      <alignment horizontal="center" vertical="center" wrapText="1"/>
    </xf>
    <xf numFmtId="0" fontId="0" fillId="2" borderId="22" xfId="0" applyFont="1" applyFill="1" applyBorder="1" applyAlignment="1">
      <alignment horizontal="left" vertical="center"/>
    </xf>
    <xf numFmtId="185" fontId="20" fillId="0" borderId="30" xfId="0" applyNumberFormat="1" applyFont="1" applyFill="1" applyBorder="1" applyAlignment="1">
      <alignment horizontal="center"/>
    </xf>
    <xf numFmtId="185" fontId="20" fillId="0" borderId="34" xfId="0" applyNumberFormat="1" applyFont="1" applyFill="1" applyBorder="1" applyAlignment="1">
      <alignment horizontal="center"/>
    </xf>
    <xf numFmtId="185" fontId="20" fillId="0" borderId="24" xfId="0" applyNumberFormat="1" applyFont="1" applyFill="1" applyBorder="1" applyAlignment="1">
      <alignment horizontal="center"/>
    </xf>
    <xf numFmtId="0" fontId="0" fillId="6" borderId="35" xfId="0" applyFill="1" applyBorder="1">
      <alignment vertical="center"/>
    </xf>
    <xf numFmtId="0" fontId="0" fillId="6" borderId="16" xfId="0" applyFill="1" applyBorder="1">
      <alignment vertical="center"/>
    </xf>
    <xf numFmtId="0" fontId="0" fillId="6" borderId="12" xfId="0" applyFill="1" applyBorder="1" applyAlignment="1">
      <alignment horizontal="center" vertical="center"/>
    </xf>
    <xf numFmtId="181" fontId="20" fillId="0" borderId="12" xfId="0" applyNumberFormat="1" applyFont="1" applyFill="1" applyBorder="1" applyAlignment="1">
      <alignment horizontal="center"/>
    </xf>
    <xf numFmtId="181" fontId="20" fillId="0" borderId="27" xfId="0" applyNumberFormat="1" applyFont="1" applyFill="1" applyBorder="1" applyAlignment="1">
      <alignment horizontal="center"/>
    </xf>
    <xf numFmtId="0" fontId="0" fillId="5" borderId="64" xfId="0" applyFill="1" applyBorder="1">
      <alignment vertical="center"/>
    </xf>
    <xf numFmtId="0" fontId="0" fillId="5" borderId="65" xfId="0" applyFill="1" applyBorder="1">
      <alignment vertical="center"/>
    </xf>
    <xf numFmtId="0" fontId="0" fillId="5" borderId="66" xfId="0" applyFill="1" applyBorder="1">
      <alignment vertical="center"/>
    </xf>
    <xf numFmtId="0" fontId="8" fillId="2" borderId="44" xfId="0" applyFont="1" applyFill="1" applyBorder="1">
      <alignment vertical="center"/>
    </xf>
    <xf numFmtId="0" fontId="0" fillId="7" borderId="40" xfId="0" applyFont="1" applyFill="1" applyBorder="1" applyAlignment="1">
      <alignment horizontal="center" vertical="center" wrapText="1"/>
    </xf>
    <xf numFmtId="0" fontId="0" fillId="7" borderId="29" xfId="0" applyFont="1" applyFill="1" applyBorder="1" applyAlignment="1">
      <alignment horizontal="center" vertical="center" wrapText="1"/>
    </xf>
    <xf numFmtId="0" fontId="0" fillId="7" borderId="7" xfId="0" applyFont="1" applyFill="1" applyBorder="1" applyAlignment="1">
      <alignment horizontal="center" vertical="center" wrapText="1"/>
    </xf>
    <xf numFmtId="0" fontId="0" fillId="7" borderId="31" xfId="0" applyFont="1" applyFill="1" applyBorder="1" applyAlignment="1">
      <alignment horizontal="center" vertical="center" wrapText="1"/>
    </xf>
    <xf numFmtId="0" fontId="0" fillId="7" borderId="18" xfId="0" applyFont="1" applyFill="1" applyBorder="1" applyAlignment="1">
      <alignment horizontal="center" vertical="center" wrapText="1"/>
    </xf>
    <xf numFmtId="181" fontId="20" fillId="0" borderId="7" xfId="0" applyNumberFormat="1" applyFont="1" applyBorder="1" applyAlignment="1">
      <alignment horizontal="center"/>
    </xf>
    <xf numFmtId="181" fontId="20" fillId="0" borderId="14" xfId="0" applyNumberFormat="1" applyFont="1" applyBorder="1" applyAlignment="1">
      <alignment horizontal="center"/>
    </xf>
    <xf numFmtId="181" fontId="20" fillId="0" borderId="41" xfId="0" applyNumberFormat="1" applyFont="1" applyBorder="1" applyAlignment="1">
      <alignment horizontal="center"/>
    </xf>
    <xf numFmtId="181" fontId="20" fillId="0" borderId="12" xfId="0" applyNumberFormat="1" applyFont="1" applyBorder="1" applyAlignment="1">
      <alignment horizontal="center"/>
    </xf>
    <xf numFmtId="181" fontId="20" fillId="0" borderId="32" xfId="0" applyNumberFormat="1" applyFont="1" applyBorder="1" applyAlignment="1">
      <alignment horizontal="center"/>
    </xf>
    <xf numFmtId="181" fontId="20" fillId="0" borderId="27" xfId="0" applyNumberFormat="1" applyFont="1" applyBorder="1" applyAlignment="1">
      <alignment horizontal="center"/>
    </xf>
    <xf numFmtId="181" fontId="20" fillId="0" borderId="45" xfId="0" applyNumberFormat="1" applyFont="1" applyFill="1" applyBorder="1" applyAlignment="1">
      <alignment horizontal="center"/>
    </xf>
    <xf numFmtId="181" fontId="20" fillId="0" borderId="42" xfId="0" applyNumberFormat="1" applyFont="1" applyFill="1" applyBorder="1" applyAlignment="1">
      <alignment horizontal="center"/>
    </xf>
    <xf numFmtId="181" fontId="20" fillId="0" borderId="43" xfId="0" applyNumberFormat="1" applyFont="1" applyFill="1" applyBorder="1" applyAlignment="1">
      <alignment horizontal="center"/>
    </xf>
    <xf numFmtId="0" fontId="20" fillId="3" borderId="12" xfId="0" applyFont="1" applyFill="1" applyBorder="1" applyAlignment="1" applyProtection="1">
      <alignment horizontal="center" shrinkToFit="1"/>
      <protection locked="0"/>
    </xf>
    <xf numFmtId="0" fontId="20" fillId="3" borderId="8" xfId="0" applyFont="1" applyFill="1" applyBorder="1" applyAlignment="1" applyProtection="1">
      <alignment horizontal="center" shrinkToFit="1"/>
      <protection locked="0"/>
    </xf>
    <xf numFmtId="0" fontId="20" fillId="3" borderId="11" xfId="0" applyFont="1" applyFill="1" applyBorder="1" applyAlignment="1" applyProtection="1">
      <alignment horizontal="center" shrinkToFit="1"/>
      <protection locked="0"/>
    </xf>
    <xf numFmtId="0" fontId="0" fillId="5" borderId="4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50" xfId="0" applyFill="1" applyBorder="1" applyAlignment="1">
      <alignment horizontal="center" vertical="center" wrapText="1"/>
    </xf>
    <xf numFmtId="0" fontId="0" fillId="5" borderId="7" xfId="0" applyFill="1" applyBorder="1" applyAlignment="1">
      <alignment horizontal="center" vertical="center" wrapText="1"/>
    </xf>
    <xf numFmtId="0" fontId="0" fillId="5" borderId="51" xfId="0" applyFill="1" applyBorder="1" applyAlignment="1">
      <alignment horizontal="center" vertical="center" wrapText="1"/>
    </xf>
    <xf numFmtId="184" fontId="26" fillId="3" borderId="7" xfId="0" applyNumberFormat="1" applyFont="1" applyFill="1" applyBorder="1" applyAlignment="1" applyProtection="1">
      <alignment horizontal="center"/>
      <protection locked="0"/>
    </xf>
    <xf numFmtId="181" fontId="20" fillId="0" borderId="62" xfId="0" applyNumberFormat="1" applyFont="1" applyFill="1" applyBorder="1" applyAlignment="1">
      <alignment horizontal="center" shrinkToFit="1"/>
    </xf>
    <xf numFmtId="181" fontId="20" fillId="0" borderId="63" xfId="0" applyNumberFormat="1" applyFont="1" applyFill="1" applyBorder="1" applyAlignment="1">
      <alignment horizontal="center" shrinkToFit="1"/>
    </xf>
    <xf numFmtId="181" fontId="20" fillId="0" borderId="30" xfId="0" applyNumberFormat="1" applyFont="1" applyFill="1" applyBorder="1" applyAlignment="1">
      <alignment horizontal="center" shrinkToFit="1"/>
    </xf>
    <xf numFmtId="181" fontId="20" fillId="0" borderId="8" xfId="0" applyNumberFormat="1" applyFont="1" applyFill="1" applyBorder="1" applyAlignment="1">
      <alignment horizontal="center" shrinkToFit="1"/>
    </xf>
    <xf numFmtId="0" fontId="0" fillId="2" borderId="18" xfId="0" applyFont="1" applyFill="1" applyBorder="1" applyAlignment="1">
      <alignment horizontal="center" vertical="center" wrapText="1" shrinkToFit="1"/>
    </xf>
    <xf numFmtId="0" fontId="0" fillId="2" borderId="6" xfId="0" applyFont="1" applyFill="1" applyBorder="1" applyAlignment="1">
      <alignment horizontal="center" vertical="center" wrapText="1" shrinkToFit="1"/>
    </xf>
    <xf numFmtId="0" fontId="0" fillId="2" borderId="12" xfId="0" applyFill="1" applyBorder="1" applyAlignment="1">
      <alignment vertical="center" shrinkToFit="1"/>
    </xf>
    <xf numFmtId="0" fontId="0" fillId="0" borderId="8" xfId="0" applyBorder="1" applyAlignment="1">
      <alignment vertical="center" shrinkToFit="1"/>
    </xf>
    <xf numFmtId="0" fontId="0" fillId="0" borderId="11" xfId="0" applyBorder="1" applyAlignment="1">
      <alignment vertical="center" shrinkToFit="1"/>
    </xf>
    <xf numFmtId="0" fontId="0" fillId="0" borderId="12" xfId="0" applyFill="1"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shrinkToFit="1"/>
    </xf>
    <xf numFmtId="0" fontId="0" fillId="2" borderId="18" xfId="0" applyFont="1" applyFill="1" applyBorder="1" applyAlignment="1">
      <alignment horizontal="center" vertical="center"/>
    </xf>
    <xf numFmtId="0" fontId="0" fillId="2" borderId="6" xfId="0" applyFont="1" applyFill="1" applyBorder="1" applyAlignment="1">
      <alignment horizontal="center" vertical="center"/>
    </xf>
    <xf numFmtId="0" fontId="8" fillId="0" borderId="0" xfId="0" applyFont="1" applyAlignment="1">
      <alignment horizontal="left" vertical="top" wrapText="1"/>
    </xf>
    <xf numFmtId="0" fontId="18" fillId="2" borderId="18" xfId="0" applyFont="1" applyFill="1" applyBorder="1" applyAlignment="1">
      <alignment horizontal="center" vertical="center"/>
    </xf>
    <xf numFmtId="0" fontId="18" fillId="2" borderId="6" xfId="0" applyFont="1" applyFill="1" applyBorder="1" applyAlignment="1">
      <alignment horizontal="center" vertical="center"/>
    </xf>
    <xf numFmtId="0" fontId="0" fillId="2" borderId="18" xfId="0" applyFill="1" applyBorder="1" applyAlignment="1">
      <alignment horizontal="center" vertical="center"/>
    </xf>
    <xf numFmtId="0" fontId="0" fillId="2" borderId="12"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8"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Alignment="1">
      <alignment horizontal="left" vertical="center" wrapText="1"/>
    </xf>
    <xf numFmtId="0" fontId="0" fillId="6" borderId="48" xfId="0" applyFill="1" applyBorder="1">
      <alignment vertical="center"/>
    </xf>
    <xf numFmtId="0" fontId="0" fillId="2" borderId="44" xfId="0" applyFill="1" applyBorder="1" applyAlignment="1">
      <alignment horizontal="center" vertical="center" wrapText="1"/>
    </xf>
    <xf numFmtId="0" fontId="0" fillId="6" borderId="4" xfId="0" applyFill="1" applyBorder="1" applyAlignment="1">
      <alignment horizontal="center" vertical="center"/>
    </xf>
    <xf numFmtId="0" fontId="0" fillId="2" borderId="15" xfId="0" applyFill="1" applyBorder="1">
      <alignment vertical="center"/>
    </xf>
    <xf numFmtId="0" fontId="0" fillId="6" borderId="15" xfId="0" applyFill="1" applyBorder="1" applyAlignment="1">
      <alignment horizontal="left" vertical="center"/>
    </xf>
    <xf numFmtId="0" fontId="0" fillId="5" borderId="4" xfId="0" applyFill="1" applyBorder="1" applyAlignment="1">
      <alignment horizontal="center" vertical="center"/>
    </xf>
    <xf numFmtId="185" fontId="20" fillId="0" borderId="52" xfId="0" applyNumberFormat="1" applyFont="1" applyFill="1" applyBorder="1" applyAlignment="1">
      <alignment horizontal="center"/>
    </xf>
    <xf numFmtId="185" fontId="20" fillId="0" borderId="68" xfId="0" applyNumberFormat="1" applyFont="1" applyFill="1" applyBorder="1" applyAlignment="1">
      <alignment horizontal="center"/>
    </xf>
    <xf numFmtId="185" fontId="20" fillId="0" borderId="67" xfId="0" applyNumberFormat="1" applyFont="1" applyFill="1" applyBorder="1" applyAlignment="1">
      <alignment horizontal="center"/>
    </xf>
    <xf numFmtId="0" fontId="0" fillId="5" borderId="16" xfId="0" applyFill="1" applyBorder="1">
      <alignment vertical="center"/>
    </xf>
    <xf numFmtId="0" fontId="0" fillId="5" borderId="7" xfId="0" applyFill="1" applyBorder="1" applyAlignment="1">
      <alignment horizontal="center" vertical="center"/>
    </xf>
    <xf numFmtId="0" fontId="0" fillId="5" borderId="20" xfId="0" applyFill="1" applyBorder="1" applyAlignment="1">
      <alignment horizontal="left" vertical="center"/>
    </xf>
    <xf numFmtId="185" fontId="20" fillId="0" borderId="14" xfId="0" applyNumberFormat="1" applyFont="1" applyFill="1" applyBorder="1" applyAlignment="1">
      <alignment horizontal="center"/>
    </xf>
    <xf numFmtId="181" fontId="20" fillId="0" borderId="41" xfId="0" applyNumberFormat="1" applyFont="1" applyFill="1" applyBorder="1" applyAlignment="1">
      <alignment horizontal="center"/>
    </xf>
    <xf numFmtId="181" fontId="20" fillId="0" borderId="7" xfId="0" applyNumberFormat="1" applyFont="1" applyFill="1" applyBorder="1" applyAlignment="1">
      <alignment horizontal="center"/>
    </xf>
    <xf numFmtId="181" fontId="20" fillId="0" borderId="12" xfId="0" applyNumberFormat="1" applyFont="1" applyFill="1" applyBorder="1" applyAlignment="1">
      <alignment horizontal="center"/>
    </xf>
    <xf numFmtId="181" fontId="20" fillId="0" borderId="32" xfId="0" applyNumberFormat="1" applyFont="1" applyFill="1" applyBorder="1" applyAlignment="1">
      <alignment horizontal="center"/>
    </xf>
    <xf numFmtId="181" fontId="20" fillId="0" borderId="14" xfId="0" applyNumberFormat="1" applyFont="1" applyFill="1" applyBorder="1" applyAlignment="1">
      <alignment horizontal="center"/>
    </xf>
    <xf numFmtId="181" fontId="20" fillId="0" borderId="27" xfId="0" applyNumberFormat="1" applyFont="1" applyFill="1" applyBorder="1" applyAlignment="1">
      <alignment horizontal="center"/>
    </xf>
    <xf numFmtId="0" fontId="0" fillId="5" borderId="5" xfId="0" applyFill="1" applyBorder="1">
      <alignment vertical="center"/>
    </xf>
    <xf numFmtId="0" fontId="20" fillId="5" borderId="19" xfId="0" applyFont="1" applyFill="1" applyBorder="1" applyAlignment="1">
      <alignment horizontal="left" vertical="center"/>
    </xf>
    <xf numFmtId="0" fontId="20" fillId="5" borderId="22" xfId="0" applyFont="1" applyFill="1" applyBorder="1" applyAlignment="1">
      <alignment horizontal="left" vertical="center"/>
    </xf>
    <xf numFmtId="0" fontId="0" fillId="5" borderId="0" xfId="0" applyFill="1" applyBorder="1">
      <alignment vertical="center"/>
    </xf>
    <xf numFmtId="0" fontId="0" fillId="5" borderId="22" xfId="0" applyFill="1" applyBorder="1" applyAlignment="1">
      <alignment vertical="center"/>
    </xf>
    <xf numFmtId="0" fontId="0" fillId="5" borderId="0" xfId="0" applyFill="1" applyBorder="1" applyAlignment="1">
      <alignment vertical="center"/>
    </xf>
    <xf numFmtId="0" fontId="8" fillId="5" borderId="22" xfId="0" applyFont="1" applyFill="1" applyBorder="1" applyAlignment="1">
      <alignment vertical="center"/>
    </xf>
    <xf numFmtId="0" fontId="27" fillId="5" borderId="44" xfId="0" applyFont="1" applyFill="1" applyBorder="1">
      <alignment vertical="center"/>
    </xf>
    <xf numFmtId="0" fontId="0" fillId="5" borderId="1" xfId="0" applyFill="1" applyBorder="1" applyAlignment="1">
      <alignment horizontal="left" vertical="center"/>
    </xf>
    <xf numFmtId="0" fontId="8" fillId="6" borderId="39" xfId="0" applyFont="1" applyFill="1" applyBorder="1" applyAlignment="1">
      <alignment horizontal="center" vertical="center"/>
    </xf>
    <xf numFmtId="181" fontId="20" fillId="0" borderId="39" xfId="0" applyNumberFormat="1" applyFont="1" applyBorder="1" applyAlignment="1">
      <alignment horizontal="center"/>
    </xf>
    <xf numFmtId="181" fontId="20" fillId="0" borderId="69" xfId="0" applyNumberFormat="1" applyFont="1" applyBorder="1" applyAlignment="1">
      <alignment horizontal="center"/>
    </xf>
    <xf numFmtId="181" fontId="20" fillId="0" borderId="70" xfId="0" applyNumberFormat="1" applyFont="1" applyBorder="1" applyAlignment="1">
      <alignment horizontal="center"/>
    </xf>
    <xf numFmtId="0" fontId="0" fillId="5" borderId="1" xfId="0" applyFont="1" applyFill="1" applyBorder="1" applyAlignment="1">
      <alignment horizontal="center" vertical="center" wrapText="1"/>
    </xf>
    <xf numFmtId="0" fontId="0" fillId="5" borderId="23" xfId="0" applyFill="1" applyBorder="1">
      <alignment vertical="center"/>
    </xf>
    <xf numFmtId="0" fontId="0" fillId="5" borderId="23" xfId="0" applyFill="1" applyBorder="1" applyAlignment="1">
      <alignment horizontal="center" vertical="center"/>
    </xf>
    <xf numFmtId="0" fontId="0" fillId="5" borderId="48" xfId="0" applyFill="1" applyBorder="1" applyAlignment="1">
      <alignment horizontal="left" vertical="center"/>
    </xf>
    <xf numFmtId="0" fontId="0" fillId="5" borderId="21" xfId="0" applyFill="1" applyBorder="1" applyAlignment="1">
      <alignment horizontal="left" vertical="center"/>
    </xf>
    <xf numFmtId="0" fontId="0" fillId="5" borderId="60" xfId="0" applyFill="1" applyBorder="1">
      <alignment vertical="center"/>
    </xf>
    <xf numFmtId="0" fontId="0" fillId="5" borderId="31" xfId="0" applyFill="1" applyBorder="1" applyAlignment="1">
      <alignment horizontal="center" vertical="center"/>
    </xf>
    <xf numFmtId="0" fontId="0" fillId="5" borderId="61" xfId="0" applyFill="1" applyBorder="1" applyAlignment="1">
      <alignment horizontal="center" vertical="center"/>
    </xf>
    <xf numFmtId="0" fontId="0" fillId="5" borderId="73" xfId="0" applyFill="1" applyBorder="1">
      <alignment vertical="center"/>
    </xf>
    <xf numFmtId="181" fontId="20" fillId="0" borderId="71" xfId="0" applyNumberFormat="1" applyFont="1" applyBorder="1" applyAlignment="1">
      <alignment horizontal="center"/>
    </xf>
    <xf numFmtId="181" fontId="20" fillId="0" borderId="72" xfId="0" applyNumberFormat="1" applyFont="1" applyBorder="1" applyAlignment="1">
      <alignment horizontal="center"/>
    </xf>
    <xf numFmtId="181" fontId="20" fillId="0" borderId="26" xfId="0" applyNumberFormat="1" applyFont="1" applyBorder="1" applyAlignment="1">
      <alignment horizontal="center"/>
    </xf>
    <xf numFmtId="0" fontId="0" fillId="2" borderId="44" xfId="0" applyFill="1" applyBorder="1" applyAlignment="1">
      <alignment horizontal="left" vertical="center"/>
    </xf>
    <xf numFmtId="0" fontId="0" fillId="3" borderId="12" xfId="0" applyFill="1" applyBorder="1" applyAlignment="1"/>
    <xf numFmtId="0" fontId="0" fillId="3" borderId="8" xfId="0" applyFill="1" applyBorder="1">
      <alignment vertical="center"/>
    </xf>
    <xf numFmtId="0" fontId="0" fillId="3" borderId="11" xfId="0" applyFill="1" applyBorder="1">
      <alignment vertical="center"/>
    </xf>
  </cellXfs>
  <cellStyles count="1">
    <cellStyle name="標準" xfId="0" builtinId="0"/>
  </cellStyles>
  <dxfs count="70">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ont>
        <color auto="1"/>
      </font>
      <fill>
        <patternFill patternType="none">
          <bgColor auto="1"/>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
      <fill>
        <patternFill>
          <bgColor rgb="FFFFFF00"/>
        </patternFill>
      </fill>
    </dxf>
    <dxf>
      <font>
        <color auto="1"/>
      </font>
      <fill>
        <patternFill patternType="none">
          <bgColor auto="1"/>
        </patternFill>
      </fill>
    </dxf>
    <dxf>
      <font>
        <color rgb="FFFF0000"/>
      </font>
      <fill>
        <patternFill>
          <bgColor theme="9" tint="0.79998168889431442"/>
        </patternFill>
      </fill>
    </dxf>
    <dxf>
      <font>
        <color rgb="FFFF0000"/>
      </font>
      <fill>
        <patternFill>
          <fgColor theme="9" tint="0.79998168889431442"/>
          <bgColor theme="9" tint="0.79998168889431442"/>
        </patternFill>
      </fill>
    </dxf>
    <dxf>
      <font>
        <color rgb="FFFF0000"/>
      </font>
      <fill>
        <patternFill>
          <bgColor theme="9" tint="0.7999816888943144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a:spPr>
      <a:bodyPr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L27"/>
  <sheetViews>
    <sheetView showGridLines="0" tabSelected="1" workbookViewId="0">
      <selection activeCell="D18" sqref="D18"/>
    </sheetView>
  </sheetViews>
  <sheetFormatPr defaultRowHeight="12"/>
  <cols>
    <col min="3" max="3" width="5.140625" customWidth="1"/>
    <col min="5" max="5" width="11.42578125" customWidth="1"/>
    <col min="9" max="9" width="4.7109375" customWidth="1"/>
    <col min="12" max="12" width="12.5703125" customWidth="1"/>
  </cols>
  <sheetData>
    <row r="1" spans="1:12">
      <c r="B1" s="96"/>
    </row>
    <row r="2" spans="1:12">
      <c r="B2" s="97"/>
      <c r="C2" s="98"/>
      <c r="D2" s="98"/>
      <c r="E2" s="98"/>
      <c r="F2" s="98"/>
      <c r="G2" s="98"/>
      <c r="H2" s="98"/>
      <c r="I2" s="98"/>
      <c r="J2" s="98"/>
      <c r="K2" s="98"/>
      <c r="L2" s="99"/>
    </row>
    <row r="3" spans="1:12" ht="14.25">
      <c r="B3" s="100"/>
      <c r="C3" s="101" t="s">
        <v>94</v>
      </c>
      <c r="D3" s="102"/>
      <c r="E3" s="102"/>
      <c r="F3" s="102"/>
      <c r="G3" s="102"/>
      <c r="H3" s="102"/>
      <c r="I3" s="102"/>
      <c r="J3" s="102"/>
      <c r="K3" s="102"/>
      <c r="L3" s="103"/>
    </row>
    <row r="4" spans="1:12">
      <c r="B4" s="104"/>
      <c r="C4" s="105"/>
      <c r="D4" s="105"/>
      <c r="E4" s="105"/>
      <c r="F4" s="105"/>
      <c r="G4" s="105"/>
      <c r="H4" s="105"/>
      <c r="I4" s="105"/>
      <c r="J4" s="105"/>
      <c r="K4" s="105"/>
      <c r="L4" s="106"/>
    </row>
    <row r="5" spans="1:12">
      <c r="B5" s="107" t="s">
        <v>95</v>
      </c>
      <c r="E5" t="s">
        <v>96</v>
      </c>
    </row>
    <row r="6" spans="1:12">
      <c r="A6" t="s">
        <v>219</v>
      </c>
      <c r="B6" s="96"/>
    </row>
    <row r="7" spans="1:12">
      <c r="B7" s="108">
        <v>41416</v>
      </c>
      <c r="D7" t="s">
        <v>97</v>
      </c>
    </row>
    <row r="8" spans="1:12">
      <c r="B8" s="108">
        <v>41416</v>
      </c>
      <c r="D8" t="s">
        <v>98</v>
      </c>
    </row>
    <row r="9" spans="1:12">
      <c r="B9" s="108">
        <v>41423</v>
      </c>
      <c r="D9" t="s">
        <v>171</v>
      </c>
    </row>
    <row r="10" spans="1:12">
      <c r="B10" s="108">
        <v>41463</v>
      </c>
      <c r="D10" t="s">
        <v>99</v>
      </c>
    </row>
    <row r="11" spans="1:12">
      <c r="B11" s="108">
        <v>41464</v>
      </c>
      <c r="D11" t="s">
        <v>172</v>
      </c>
    </row>
    <row r="12" spans="1:12">
      <c r="B12" s="108">
        <v>41464</v>
      </c>
      <c r="D12" t="s">
        <v>185</v>
      </c>
    </row>
    <row r="13" spans="1:12">
      <c r="B13" s="108">
        <v>41465</v>
      </c>
      <c r="D13" t="s">
        <v>186</v>
      </c>
    </row>
    <row r="14" spans="1:12">
      <c r="B14" s="108">
        <v>41466</v>
      </c>
      <c r="D14" t="s">
        <v>214</v>
      </c>
    </row>
    <row r="15" spans="1:12">
      <c r="B15" s="108">
        <v>41484</v>
      </c>
      <c r="D15" t="s">
        <v>220</v>
      </c>
    </row>
    <row r="16" spans="1:12">
      <c r="B16" s="108">
        <v>41492</v>
      </c>
      <c r="D16" t="s">
        <v>222</v>
      </c>
    </row>
    <row r="17" spans="2:12">
      <c r="B17" s="108">
        <v>41495</v>
      </c>
      <c r="D17" t="s">
        <v>290</v>
      </c>
    </row>
    <row r="18" spans="2:12">
      <c r="B18" s="87"/>
    </row>
    <row r="19" spans="2:12">
      <c r="B19" s="87"/>
    </row>
    <row r="20" spans="2:12">
      <c r="B20" s="87"/>
      <c r="C20" s="109"/>
      <c r="D20" s="109" t="s">
        <v>100</v>
      </c>
      <c r="E20" s="109"/>
      <c r="F20" s="109"/>
      <c r="G20" s="109"/>
      <c r="H20" s="109"/>
      <c r="I20" s="109"/>
    </row>
    <row r="23" spans="2:12">
      <c r="E23" s="109"/>
      <c r="F23" s="109"/>
      <c r="G23" s="109"/>
      <c r="H23" s="109"/>
      <c r="I23" s="109"/>
      <c r="J23" s="109"/>
      <c r="K23" s="109"/>
      <c r="L23" s="109"/>
    </row>
    <row r="24" spans="2:12" ht="14.25">
      <c r="E24" s="138" t="s">
        <v>215</v>
      </c>
      <c r="F24" s="109"/>
      <c r="G24" s="109"/>
      <c r="H24" s="109"/>
      <c r="I24" s="109"/>
      <c r="J24" s="109"/>
      <c r="K24" s="109"/>
      <c r="L24" s="109"/>
    </row>
    <row r="25" spans="2:12" ht="14.25">
      <c r="E25" s="109"/>
      <c r="F25" s="138" t="s">
        <v>178</v>
      </c>
      <c r="G25" s="109"/>
      <c r="H25" s="109"/>
      <c r="I25" s="109"/>
      <c r="J25" s="109"/>
      <c r="K25" s="109"/>
      <c r="L25" s="109"/>
    </row>
    <row r="27" spans="2:12">
      <c r="E27" t="s">
        <v>221</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10</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41548</v>
      </c>
      <c r="E9" s="42"/>
      <c r="F9" s="42"/>
      <c r="G9" s="43">
        <f t="shared" ref="G9:G36" si="1">D9</f>
        <v>41548</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2</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41549</v>
      </c>
      <c r="E10" s="42"/>
      <c r="F10" s="42"/>
      <c r="G10" s="43">
        <f t="shared" si="1"/>
        <v>41549</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3</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41550</v>
      </c>
      <c r="E11" s="42"/>
      <c r="F11" s="42"/>
      <c r="G11" s="43">
        <f t="shared" si="1"/>
        <v>41550</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4</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41551</v>
      </c>
      <c r="E12" s="42"/>
      <c r="F12" s="42"/>
      <c r="G12" s="43">
        <f t="shared" si="1"/>
        <v>41551</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5</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41552</v>
      </c>
      <c r="E13" s="42"/>
      <c r="F13" s="42"/>
      <c r="G13" s="43">
        <f t="shared" si="1"/>
        <v>41552</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6</v>
      </c>
      <c r="V13" s="12">
        <f t="shared" si="7"/>
        <v>0</v>
      </c>
      <c r="W13">
        <f t="shared" si="13"/>
        <v>1</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41553</v>
      </c>
      <c r="E14" s="42"/>
      <c r="F14" s="42"/>
      <c r="G14" s="43">
        <f t="shared" si="1"/>
        <v>41553</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7</v>
      </c>
      <c r="V14" s="12">
        <f t="shared" si="7"/>
        <v>0</v>
      </c>
      <c r="W14">
        <f t="shared" si="13"/>
        <v>1</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41554</v>
      </c>
      <c r="E15" s="42"/>
      <c r="F15" s="42"/>
      <c r="G15" s="43">
        <f t="shared" si="1"/>
        <v>41554</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1</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41555</v>
      </c>
      <c r="E16" s="42"/>
      <c r="F16" s="42"/>
      <c r="G16" s="43">
        <f t="shared" si="1"/>
        <v>41555</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2</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41556</v>
      </c>
      <c r="E17" s="42"/>
      <c r="F17" s="42"/>
      <c r="G17" s="43">
        <f t="shared" si="1"/>
        <v>41556</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3</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41557</v>
      </c>
      <c r="E18" s="42"/>
      <c r="F18" s="42"/>
      <c r="G18" s="43">
        <f t="shared" si="1"/>
        <v>41557</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4</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41558</v>
      </c>
      <c r="E19" s="42"/>
      <c r="F19" s="42"/>
      <c r="G19" s="43">
        <f t="shared" si="1"/>
        <v>41558</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5</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41559</v>
      </c>
      <c r="E20" s="42"/>
      <c r="F20" s="42"/>
      <c r="G20" s="43">
        <f t="shared" si="1"/>
        <v>41559</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6</v>
      </c>
      <c r="V20" s="12">
        <f t="shared" si="7"/>
        <v>0</v>
      </c>
      <c r="W20">
        <f t="shared" si="13"/>
        <v>1</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41560</v>
      </c>
      <c r="E21" s="42"/>
      <c r="F21" s="42"/>
      <c r="G21" s="43">
        <f t="shared" si="1"/>
        <v>41560</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7</v>
      </c>
      <c r="V21" s="12">
        <f t="shared" si="7"/>
        <v>0</v>
      </c>
      <c r="W21">
        <f t="shared" si="13"/>
        <v>1</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41561</v>
      </c>
      <c r="E22" s="42"/>
      <c r="F22" s="42"/>
      <c r="G22" s="43">
        <f t="shared" si="1"/>
        <v>41561</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1</v>
      </c>
      <c r="V22" s="12">
        <f t="shared" si="7"/>
        <v>1</v>
      </c>
      <c r="W22">
        <f t="shared" si="13"/>
        <v>1</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41562</v>
      </c>
      <c r="E23" s="42"/>
      <c r="F23" s="42"/>
      <c r="G23" s="43">
        <f t="shared" si="1"/>
        <v>41562</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2</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41563</v>
      </c>
      <c r="E24" s="42"/>
      <c r="F24" s="42"/>
      <c r="G24" s="43">
        <f t="shared" si="1"/>
        <v>41563</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3</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41564</v>
      </c>
      <c r="E25" s="42"/>
      <c r="F25" s="42"/>
      <c r="G25" s="43">
        <f t="shared" si="1"/>
        <v>41564</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4</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41565</v>
      </c>
      <c r="E26" s="42"/>
      <c r="F26" s="42"/>
      <c r="G26" s="43">
        <f t="shared" si="1"/>
        <v>41565</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5</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41566</v>
      </c>
      <c r="E27" s="42"/>
      <c r="F27" s="42"/>
      <c r="G27" s="43">
        <f t="shared" si="1"/>
        <v>41566</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6</v>
      </c>
      <c r="V27" s="12">
        <f t="shared" si="7"/>
        <v>0</v>
      </c>
      <c r="W27">
        <f t="shared" si="13"/>
        <v>1</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41567</v>
      </c>
      <c r="E28" s="42"/>
      <c r="F28" s="42"/>
      <c r="G28" s="43">
        <f t="shared" si="1"/>
        <v>41567</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7</v>
      </c>
      <c r="V28" s="12">
        <f t="shared" si="7"/>
        <v>0</v>
      </c>
      <c r="W28">
        <f t="shared" si="13"/>
        <v>1</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41568</v>
      </c>
      <c r="E29" s="42"/>
      <c r="F29" s="42"/>
      <c r="G29" s="43">
        <f t="shared" si="1"/>
        <v>41568</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1</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41569</v>
      </c>
      <c r="E30" s="42"/>
      <c r="F30" s="42"/>
      <c r="G30" s="43">
        <f t="shared" si="1"/>
        <v>41569</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2</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41570</v>
      </c>
      <c r="E31" s="42"/>
      <c r="F31" s="42"/>
      <c r="G31" s="43">
        <f t="shared" si="1"/>
        <v>41570</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3</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41571</v>
      </c>
      <c r="E32" s="42"/>
      <c r="F32" s="42"/>
      <c r="G32" s="43">
        <f t="shared" si="1"/>
        <v>41571</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4</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41572</v>
      </c>
      <c r="E33" s="42"/>
      <c r="F33" s="42"/>
      <c r="G33" s="43">
        <f t="shared" si="1"/>
        <v>41572</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5</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41573</v>
      </c>
      <c r="E34" s="42"/>
      <c r="F34" s="42"/>
      <c r="G34" s="43">
        <f t="shared" si="1"/>
        <v>41573</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6</v>
      </c>
      <c r="V34" s="12">
        <f t="shared" si="7"/>
        <v>0</v>
      </c>
      <c r="W34">
        <f t="shared" si="13"/>
        <v>1</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41574</v>
      </c>
      <c r="E35" s="42"/>
      <c r="F35" s="42"/>
      <c r="G35" s="43">
        <f>D35</f>
        <v>41574</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7</v>
      </c>
      <c r="V35" s="12">
        <f t="shared" si="7"/>
        <v>0</v>
      </c>
      <c r="W35">
        <f t="shared" si="13"/>
        <v>1</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41575</v>
      </c>
      <c r="E36" s="49"/>
      <c r="F36" s="42"/>
      <c r="G36" s="43">
        <f t="shared" si="1"/>
        <v>41575</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1</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41576</v>
      </c>
      <c r="E37" s="41">
        <f>EOMONTH($D$9-1,1)</f>
        <v>41578</v>
      </c>
      <c r="F37" s="42"/>
      <c r="G37" s="43">
        <f>IF(C37="","",D37)</f>
        <v>41576</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2</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41577</v>
      </c>
      <c r="E38" s="41">
        <f>EOMONTH($D$9-1,1)</f>
        <v>41578</v>
      </c>
      <c r="F38" s="42"/>
      <c r="G38" s="43">
        <f>IF(C38="","",D38)</f>
        <v>41577</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3</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41578</v>
      </c>
      <c r="E39" s="41">
        <f>EOMONTH($D$9-1,1)</f>
        <v>41578</v>
      </c>
      <c r="F39" s="42"/>
      <c r="G39" s="43">
        <f>IF(C39="","",D39)</f>
        <v>41578</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4</v>
      </c>
      <c r="V39">
        <f t="shared" si="7"/>
        <v>0</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22</v>
      </c>
      <c r="W40" s="159">
        <f>SUM(W9:W39)</f>
        <v>9</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22</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39" priority="17">
      <formula>WEEKDAY(D9)=1</formula>
    </cfRule>
  </conditionalFormatting>
  <conditionalFormatting sqref="G9:G39">
    <cfRule type="expression" dxfId="38" priority="16">
      <formula>WEEKDAY(D9)=7</formula>
    </cfRule>
  </conditionalFormatting>
  <conditionalFormatting sqref="G9:G39">
    <cfRule type="expression" dxfId="37" priority="15">
      <formula>COUNTIF($E$43:$E$78,D9)=1</formula>
    </cfRule>
  </conditionalFormatting>
  <conditionalFormatting sqref="G9:G39">
    <cfRule type="expression" dxfId="36" priority="13" stopIfTrue="1">
      <formula>COUNTIF($X$49:$X$51,D9)</formula>
    </cfRule>
  </conditionalFormatting>
  <conditionalFormatting sqref="I9:I39 Q9:Q39 K9:K39 S9:S39 AO9:AO39 AS9:AS39 AM9:AM39 AQ9:AQ39">
    <cfRule type="cellIs" dxfId="35" priority="10" operator="equal">
      <formula>""</formula>
    </cfRule>
  </conditionalFormatting>
  <pageMargins left="0.74" right="0.28999999999999998" top="0.75" bottom="0.52" header="0.3" footer="0.3"/>
  <pageSetup paperSize="9" scale="98" orientation="portrait" verticalDpi="0" r:id="rId1"/>
</worksheet>
</file>

<file path=xl/worksheets/sheet11.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11</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41579</v>
      </c>
      <c r="E9" s="42"/>
      <c r="F9" s="42"/>
      <c r="G9" s="43">
        <f t="shared" ref="G9:G36" si="1">D9</f>
        <v>41579</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5</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41580</v>
      </c>
      <c r="E10" s="42"/>
      <c r="F10" s="42"/>
      <c r="G10" s="43">
        <f t="shared" si="1"/>
        <v>41580</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6</v>
      </c>
      <c r="V10" s="12">
        <f t="shared" si="7"/>
        <v>0</v>
      </c>
      <c r="W10">
        <f t="shared" ref="W10:W39" si="13">IF(N10=1,"",IF(OR(V10=1,SUM(U10:V10)&gt;=6),1,""))</f>
        <v>1</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41581</v>
      </c>
      <c r="E11" s="42"/>
      <c r="F11" s="42"/>
      <c r="G11" s="43">
        <f t="shared" si="1"/>
        <v>41581</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7</v>
      </c>
      <c r="V11" s="12">
        <f t="shared" si="7"/>
        <v>1</v>
      </c>
      <c r="W11">
        <f t="shared" si="13"/>
        <v>1</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41582</v>
      </c>
      <c r="E12" s="42"/>
      <c r="F12" s="42"/>
      <c r="G12" s="43">
        <f t="shared" si="1"/>
        <v>41582</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1</v>
      </c>
      <c r="V12" s="12">
        <f t="shared" si="7"/>
        <v>1</v>
      </c>
      <c r="W12">
        <f t="shared" si="13"/>
        <v>1</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41583</v>
      </c>
      <c r="E13" s="42"/>
      <c r="F13" s="42"/>
      <c r="G13" s="43">
        <f t="shared" si="1"/>
        <v>41583</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2</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41584</v>
      </c>
      <c r="E14" s="42"/>
      <c r="F14" s="42"/>
      <c r="G14" s="43">
        <f t="shared" si="1"/>
        <v>41584</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3</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41585</v>
      </c>
      <c r="E15" s="42"/>
      <c r="F15" s="42"/>
      <c r="G15" s="43">
        <f t="shared" si="1"/>
        <v>41585</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4</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41586</v>
      </c>
      <c r="E16" s="42"/>
      <c r="F16" s="42"/>
      <c r="G16" s="43">
        <f t="shared" si="1"/>
        <v>41586</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5</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41587</v>
      </c>
      <c r="E17" s="42"/>
      <c r="F17" s="42"/>
      <c r="G17" s="43">
        <f t="shared" si="1"/>
        <v>41587</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6</v>
      </c>
      <c r="V17" s="12">
        <f t="shared" si="7"/>
        <v>0</v>
      </c>
      <c r="W17">
        <f t="shared" si="13"/>
        <v>1</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41588</v>
      </c>
      <c r="E18" s="42"/>
      <c r="F18" s="42"/>
      <c r="G18" s="43">
        <f t="shared" si="1"/>
        <v>41588</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7</v>
      </c>
      <c r="V18" s="12">
        <f t="shared" si="7"/>
        <v>0</v>
      </c>
      <c r="W18">
        <f t="shared" si="13"/>
        <v>1</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41589</v>
      </c>
      <c r="E19" s="42"/>
      <c r="F19" s="42"/>
      <c r="G19" s="43">
        <f t="shared" si="1"/>
        <v>41589</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1</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41590</v>
      </c>
      <c r="E20" s="42"/>
      <c r="F20" s="42"/>
      <c r="G20" s="43">
        <f t="shared" si="1"/>
        <v>41590</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2</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41591</v>
      </c>
      <c r="E21" s="42"/>
      <c r="F21" s="42"/>
      <c r="G21" s="43">
        <f t="shared" si="1"/>
        <v>41591</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3</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41592</v>
      </c>
      <c r="E22" s="42"/>
      <c r="F22" s="42"/>
      <c r="G22" s="43">
        <f t="shared" si="1"/>
        <v>41592</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4</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41593</v>
      </c>
      <c r="E23" s="42"/>
      <c r="F23" s="42"/>
      <c r="G23" s="43">
        <f t="shared" si="1"/>
        <v>41593</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5</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41594</v>
      </c>
      <c r="E24" s="42"/>
      <c r="F24" s="42"/>
      <c r="G24" s="43">
        <f t="shared" si="1"/>
        <v>41594</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6</v>
      </c>
      <c r="V24" s="12">
        <f t="shared" si="7"/>
        <v>0</v>
      </c>
      <c r="W24">
        <f t="shared" si="13"/>
        <v>1</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41595</v>
      </c>
      <c r="E25" s="42"/>
      <c r="F25" s="42"/>
      <c r="G25" s="43">
        <f t="shared" si="1"/>
        <v>41595</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7</v>
      </c>
      <c r="V25" s="12">
        <f t="shared" si="7"/>
        <v>0</v>
      </c>
      <c r="W25">
        <f t="shared" si="13"/>
        <v>1</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41596</v>
      </c>
      <c r="E26" s="42"/>
      <c r="F26" s="42"/>
      <c r="G26" s="43">
        <f t="shared" si="1"/>
        <v>41596</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1</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41597</v>
      </c>
      <c r="E27" s="42"/>
      <c r="F27" s="42"/>
      <c r="G27" s="43">
        <f t="shared" si="1"/>
        <v>41597</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2</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41598</v>
      </c>
      <c r="E28" s="42"/>
      <c r="F28" s="42"/>
      <c r="G28" s="43">
        <f t="shared" si="1"/>
        <v>41598</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3</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41599</v>
      </c>
      <c r="E29" s="42"/>
      <c r="F29" s="42"/>
      <c r="G29" s="43">
        <f t="shared" si="1"/>
        <v>41599</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4</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41600</v>
      </c>
      <c r="E30" s="42"/>
      <c r="F30" s="42"/>
      <c r="G30" s="43">
        <f t="shared" si="1"/>
        <v>41600</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5</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41601</v>
      </c>
      <c r="E31" s="42"/>
      <c r="F31" s="42"/>
      <c r="G31" s="43">
        <f t="shared" si="1"/>
        <v>41601</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6</v>
      </c>
      <c r="V31" s="12">
        <f t="shared" si="7"/>
        <v>1</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41602</v>
      </c>
      <c r="E32" s="42"/>
      <c r="F32" s="42"/>
      <c r="G32" s="43">
        <f t="shared" si="1"/>
        <v>41602</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7</v>
      </c>
      <c r="V32" s="12">
        <f t="shared" si="7"/>
        <v>0</v>
      </c>
      <c r="W32">
        <f t="shared" si="13"/>
        <v>1</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41603</v>
      </c>
      <c r="E33" s="42"/>
      <c r="F33" s="42"/>
      <c r="G33" s="43">
        <f t="shared" si="1"/>
        <v>41603</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1</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41604</v>
      </c>
      <c r="E34" s="42"/>
      <c r="F34" s="42"/>
      <c r="G34" s="43">
        <f t="shared" si="1"/>
        <v>41604</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2</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41605</v>
      </c>
      <c r="E35" s="42"/>
      <c r="F35" s="42"/>
      <c r="G35" s="43">
        <f>D35</f>
        <v>41605</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3</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41606</v>
      </c>
      <c r="E36" s="49"/>
      <c r="F36" s="42"/>
      <c r="G36" s="43">
        <f t="shared" si="1"/>
        <v>41606</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4</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41607</v>
      </c>
      <c r="E37" s="41">
        <f>EOMONTH($D$9-1,1)</f>
        <v>41608</v>
      </c>
      <c r="F37" s="42"/>
      <c r="G37" s="43">
        <f>IF(C37="","",D37)</f>
        <v>41607</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5</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41608</v>
      </c>
      <c r="E38" s="41">
        <f>EOMONTH($D$9-1,1)</f>
        <v>41608</v>
      </c>
      <c r="F38" s="42"/>
      <c r="G38" s="43">
        <f>IF(C38="","",D38)</f>
        <v>41608</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6</v>
      </c>
      <c r="V38">
        <f t="shared" si="7"/>
        <v>0</v>
      </c>
      <c r="W38">
        <f t="shared" si="13"/>
        <v>1</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41609</v>
      </c>
      <c r="E39" s="41">
        <f>EOMONTH($D$9-1,1)</f>
        <v>41608</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20</v>
      </c>
      <c r="W40" s="159">
        <f>SUM(W9:W39)</f>
        <v>10</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20</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34" priority="17">
      <formula>WEEKDAY(D9)=1</formula>
    </cfRule>
  </conditionalFormatting>
  <conditionalFormatting sqref="G9:G39">
    <cfRule type="expression" dxfId="33" priority="16">
      <formula>WEEKDAY(D9)=7</formula>
    </cfRule>
  </conditionalFormatting>
  <conditionalFormatting sqref="G9:G39">
    <cfRule type="expression" dxfId="32" priority="15">
      <formula>COUNTIF($E$43:$E$78,D9)=1</formula>
    </cfRule>
  </conditionalFormatting>
  <conditionalFormatting sqref="G9:G39">
    <cfRule type="expression" dxfId="31" priority="13" stopIfTrue="1">
      <formula>COUNTIF($X$49:$X$51,D9)</formula>
    </cfRule>
  </conditionalFormatting>
  <conditionalFormatting sqref="I9:I39 Q9:Q39 K9:K39 S9:S39 AO9:AO39 AS9:AS39 AM9:AM39 AQ9:AQ39">
    <cfRule type="cellIs" dxfId="30" priority="10" operator="equal">
      <formula>""</formula>
    </cfRule>
  </conditionalFormatting>
  <pageMargins left="0.74" right="0.28999999999999998" top="0.75" bottom="0.52" header="0.3" footer="0.3"/>
  <pageSetup paperSize="9" scale="98" orientation="portrait" verticalDpi="0" r:id="rId1"/>
</worksheet>
</file>

<file path=xl/worksheets/sheet12.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12</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41609</v>
      </c>
      <c r="E9" s="42"/>
      <c r="F9" s="42"/>
      <c r="G9" s="43">
        <f t="shared" ref="G9:G36" si="1">D9</f>
        <v>41609</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7</v>
      </c>
      <c r="V9">
        <f t="shared" ref="V9:V39" si="7">IF(G9="","",COUNTIF($E$43:$E$78,G9))</f>
        <v>0</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41610</v>
      </c>
      <c r="E10" s="42"/>
      <c r="F10" s="42"/>
      <c r="G10" s="43">
        <f t="shared" si="1"/>
        <v>41610</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1</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41611</v>
      </c>
      <c r="E11" s="42"/>
      <c r="F11" s="42"/>
      <c r="G11" s="43">
        <f t="shared" si="1"/>
        <v>41611</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2</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41612</v>
      </c>
      <c r="E12" s="42"/>
      <c r="F12" s="42"/>
      <c r="G12" s="43">
        <f t="shared" si="1"/>
        <v>41612</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3</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41613</v>
      </c>
      <c r="E13" s="42"/>
      <c r="F13" s="42"/>
      <c r="G13" s="43">
        <f t="shared" si="1"/>
        <v>41613</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4</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41614</v>
      </c>
      <c r="E14" s="42"/>
      <c r="F14" s="42"/>
      <c r="G14" s="43">
        <f t="shared" si="1"/>
        <v>41614</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5</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41615</v>
      </c>
      <c r="E15" s="42"/>
      <c r="F15" s="42"/>
      <c r="G15" s="43">
        <f t="shared" si="1"/>
        <v>41615</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6</v>
      </c>
      <c r="V15" s="12">
        <f t="shared" si="7"/>
        <v>0</v>
      </c>
      <c r="W15">
        <f t="shared" si="13"/>
        <v>1</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41616</v>
      </c>
      <c r="E16" s="42"/>
      <c r="F16" s="42"/>
      <c r="G16" s="43">
        <f t="shared" si="1"/>
        <v>41616</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7</v>
      </c>
      <c r="V16" s="12">
        <f t="shared" si="7"/>
        <v>0</v>
      </c>
      <c r="W16">
        <f t="shared" si="13"/>
        <v>1</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41617</v>
      </c>
      <c r="E17" s="42"/>
      <c r="F17" s="42"/>
      <c r="G17" s="43">
        <f t="shared" si="1"/>
        <v>41617</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1</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41618</v>
      </c>
      <c r="E18" s="42"/>
      <c r="F18" s="42"/>
      <c r="G18" s="43">
        <f t="shared" si="1"/>
        <v>41618</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2</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41619</v>
      </c>
      <c r="E19" s="42"/>
      <c r="F19" s="42"/>
      <c r="G19" s="43">
        <f t="shared" si="1"/>
        <v>41619</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3</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41620</v>
      </c>
      <c r="E20" s="42"/>
      <c r="F20" s="42"/>
      <c r="G20" s="43">
        <f t="shared" si="1"/>
        <v>41620</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4</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41621</v>
      </c>
      <c r="E21" s="42"/>
      <c r="F21" s="42"/>
      <c r="G21" s="43">
        <f t="shared" si="1"/>
        <v>41621</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5</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41622</v>
      </c>
      <c r="E22" s="42"/>
      <c r="F22" s="42"/>
      <c r="G22" s="43">
        <f t="shared" si="1"/>
        <v>41622</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6</v>
      </c>
      <c r="V22" s="12">
        <f t="shared" si="7"/>
        <v>0</v>
      </c>
      <c r="W22">
        <f t="shared" si="13"/>
        <v>1</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41623</v>
      </c>
      <c r="E23" s="42"/>
      <c r="F23" s="42"/>
      <c r="G23" s="43">
        <f t="shared" si="1"/>
        <v>41623</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7</v>
      </c>
      <c r="V23" s="12">
        <f t="shared" si="7"/>
        <v>0</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41624</v>
      </c>
      <c r="E24" s="42"/>
      <c r="F24" s="42"/>
      <c r="G24" s="43">
        <f t="shared" si="1"/>
        <v>41624</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1</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41625</v>
      </c>
      <c r="E25" s="42"/>
      <c r="F25" s="42"/>
      <c r="G25" s="43">
        <f t="shared" si="1"/>
        <v>41625</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2</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41626</v>
      </c>
      <c r="E26" s="42"/>
      <c r="F26" s="42"/>
      <c r="G26" s="43">
        <f t="shared" si="1"/>
        <v>41626</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3</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41627</v>
      </c>
      <c r="E27" s="42"/>
      <c r="F27" s="42"/>
      <c r="G27" s="43">
        <f t="shared" si="1"/>
        <v>41627</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4</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41628</v>
      </c>
      <c r="E28" s="42"/>
      <c r="F28" s="42"/>
      <c r="G28" s="43">
        <f t="shared" si="1"/>
        <v>41628</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5</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41629</v>
      </c>
      <c r="E29" s="42"/>
      <c r="F29" s="42"/>
      <c r="G29" s="43">
        <f t="shared" si="1"/>
        <v>41629</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6</v>
      </c>
      <c r="V29" s="12">
        <f t="shared" si="7"/>
        <v>0</v>
      </c>
      <c r="W29">
        <f t="shared" si="13"/>
        <v>1</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41630</v>
      </c>
      <c r="E30" s="42"/>
      <c r="F30" s="42"/>
      <c r="G30" s="43">
        <f t="shared" si="1"/>
        <v>41630</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7</v>
      </c>
      <c r="V30" s="12">
        <f t="shared" si="7"/>
        <v>0</v>
      </c>
      <c r="W30">
        <f t="shared" si="13"/>
        <v>1</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41631</v>
      </c>
      <c r="E31" s="42"/>
      <c r="F31" s="42"/>
      <c r="G31" s="43">
        <f t="shared" si="1"/>
        <v>41631</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1</v>
      </c>
      <c r="V31" s="12">
        <f t="shared" si="7"/>
        <v>1</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41632</v>
      </c>
      <c r="E32" s="42"/>
      <c r="F32" s="42"/>
      <c r="G32" s="43">
        <f t="shared" si="1"/>
        <v>41632</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2</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41633</v>
      </c>
      <c r="E33" s="42"/>
      <c r="F33" s="42"/>
      <c r="G33" s="43">
        <f t="shared" si="1"/>
        <v>41633</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3</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41634</v>
      </c>
      <c r="E34" s="42"/>
      <c r="F34" s="42"/>
      <c r="G34" s="43">
        <f t="shared" si="1"/>
        <v>41634</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4</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41635</v>
      </c>
      <c r="E35" s="42"/>
      <c r="F35" s="42"/>
      <c r="G35" s="43">
        <f>D35</f>
        <v>41635</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5</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41636</v>
      </c>
      <c r="E36" s="49"/>
      <c r="F36" s="42"/>
      <c r="G36" s="43">
        <f t="shared" si="1"/>
        <v>41636</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6</v>
      </c>
      <c r="V36">
        <f t="shared" si="7"/>
        <v>0</v>
      </c>
      <c r="W36">
        <f t="shared" si="13"/>
        <v>1</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41637</v>
      </c>
      <c r="E37" s="41">
        <f>EOMONTH($D$9-1,1)</f>
        <v>41639</v>
      </c>
      <c r="F37" s="42"/>
      <c r="G37" s="43">
        <f>IF(C37="","",D37)</f>
        <v>41637</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7</v>
      </c>
      <c r="V37">
        <f t="shared" si="7"/>
        <v>1</v>
      </c>
      <c r="W37">
        <f t="shared" si="13"/>
        <v>1</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41638</v>
      </c>
      <c r="E38" s="41">
        <f>EOMONTH($D$9-1,1)</f>
        <v>41639</v>
      </c>
      <c r="F38" s="42"/>
      <c r="G38" s="43">
        <f>IF(C38="","",D38)</f>
        <v>41638</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1</v>
      </c>
      <c r="V38">
        <f t="shared" si="7"/>
        <v>1</v>
      </c>
      <c r="W38">
        <f t="shared" si="13"/>
        <v>1</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41639</v>
      </c>
      <c r="E39" s="41">
        <f>EOMONTH($D$9-1,1)</f>
        <v>41639</v>
      </c>
      <c r="F39" s="42"/>
      <c r="G39" s="43">
        <f>IF(C39="","",D39)</f>
        <v>41639</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2</v>
      </c>
      <c r="V39">
        <f t="shared" si="7"/>
        <v>1</v>
      </c>
      <c r="W39">
        <f t="shared" si="13"/>
        <v>1</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19</v>
      </c>
      <c r="W40" s="159">
        <f>SUM(W9:W39)</f>
        <v>12</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19</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29" priority="17">
      <formula>WEEKDAY(D9)=1</formula>
    </cfRule>
  </conditionalFormatting>
  <conditionalFormatting sqref="G9:G39">
    <cfRule type="expression" dxfId="28" priority="16">
      <formula>WEEKDAY(D9)=7</formula>
    </cfRule>
  </conditionalFormatting>
  <conditionalFormatting sqref="G9:G39">
    <cfRule type="expression" dxfId="27" priority="15">
      <formula>COUNTIF($E$43:$E$78,D9)=1</formula>
    </cfRule>
  </conditionalFormatting>
  <conditionalFormatting sqref="G9:G39">
    <cfRule type="expression" dxfId="26" priority="13" stopIfTrue="1">
      <formula>COUNTIF($X$49:$X$51,D9)</formula>
    </cfRule>
  </conditionalFormatting>
  <conditionalFormatting sqref="I9:I39 Q9:Q39 K9:K39 S9:S39 AO9:AO39 AS9:AS39 AM9:AM39 AQ9:AQ39">
    <cfRule type="cellIs" dxfId="25" priority="10" operator="equal">
      <formula>""</formula>
    </cfRule>
  </conditionalFormatting>
  <pageMargins left="0.74" right="0.28999999999999998" top="0.75" bottom="0.52" header="0.3" footer="0.3"/>
  <pageSetup paperSize="9" scale="98" orientation="portrait" verticalDpi="0" r:id="rId1"/>
</worksheet>
</file>

<file path=xl/worksheets/sheet13.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26</v>
      </c>
      <c r="H3" s="72"/>
      <c r="I3" s="76" t="s">
        <v>82</v>
      </c>
      <c r="J3" s="72"/>
      <c r="K3" s="91">
        <v>1</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2014</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41640</v>
      </c>
      <c r="E9" s="42"/>
      <c r="F9" s="42"/>
      <c r="G9" s="43">
        <f t="shared" ref="G9:G36" si="1">D9</f>
        <v>41640</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3</v>
      </c>
      <c r="V9">
        <f t="shared" ref="V9:V39" si="7">IF(G9="","",COUNTIF($E$43:$E$78,G9))</f>
        <v>1</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41641</v>
      </c>
      <c r="E10" s="42"/>
      <c r="F10" s="42"/>
      <c r="G10" s="43">
        <f t="shared" si="1"/>
        <v>41641</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4</v>
      </c>
      <c r="V10" s="12">
        <f t="shared" si="7"/>
        <v>1</v>
      </c>
      <c r="W10">
        <f t="shared" ref="W10:W39" si="13">IF(N10=1,"",IF(OR(V10=1,SUM(U10:V10)&gt;=6),1,""))</f>
        <v>1</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41642</v>
      </c>
      <c r="E11" s="42"/>
      <c r="F11" s="42"/>
      <c r="G11" s="43">
        <f t="shared" si="1"/>
        <v>41642</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5</v>
      </c>
      <c r="V11" s="12">
        <f t="shared" si="7"/>
        <v>1</v>
      </c>
      <c r="W11">
        <f t="shared" si="13"/>
        <v>1</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41643</v>
      </c>
      <c r="E12" s="42"/>
      <c r="F12" s="42"/>
      <c r="G12" s="43">
        <f t="shared" si="1"/>
        <v>41643</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6</v>
      </c>
      <c r="V12" s="12">
        <f t="shared" si="7"/>
        <v>0</v>
      </c>
      <c r="W12">
        <f t="shared" si="13"/>
        <v>1</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41644</v>
      </c>
      <c r="E13" s="42"/>
      <c r="F13" s="42"/>
      <c r="G13" s="43">
        <f t="shared" si="1"/>
        <v>41644</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7</v>
      </c>
      <c r="V13" s="12">
        <f t="shared" si="7"/>
        <v>0</v>
      </c>
      <c r="W13">
        <f t="shared" si="13"/>
        <v>1</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41645</v>
      </c>
      <c r="E14" s="42"/>
      <c r="F14" s="42"/>
      <c r="G14" s="43">
        <f t="shared" si="1"/>
        <v>41645</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1</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41646</v>
      </c>
      <c r="E15" s="42"/>
      <c r="F15" s="42"/>
      <c r="G15" s="43">
        <f t="shared" si="1"/>
        <v>41646</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2</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41647</v>
      </c>
      <c r="E16" s="42"/>
      <c r="F16" s="42"/>
      <c r="G16" s="43">
        <f t="shared" si="1"/>
        <v>41647</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3</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41648</v>
      </c>
      <c r="E17" s="42"/>
      <c r="F17" s="42"/>
      <c r="G17" s="43">
        <f t="shared" si="1"/>
        <v>41648</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4</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41649</v>
      </c>
      <c r="E18" s="42"/>
      <c r="F18" s="42"/>
      <c r="G18" s="43">
        <f t="shared" si="1"/>
        <v>41649</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5</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41650</v>
      </c>
      <c r="E19" s="42"/>
      <c r="F19" s="42"/>
      <c r="G19" s="43">
        <f t="shared" si="1"/>
        <v>41650</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6</v>
      </c>
      <c r="V19" s="12">
        <f t="shared" si="7"/>
        <v>0</v>
      </c>
      <c r="W19">
        <f t="shared" si="13"/>
        <v>1</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41651</v>
      </c>
      <c r="E20" s="42"/>
      <c r="F20" s="42"/>
      <c r="G20" s="43">
        <f t="shared" si="1"/>
        <v>41651</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7</v>
      </c>
      <c r="V20" s="12">
        <f t="shared" si="7"/>
        <v>0</v>
      </c>
      <c r="W20">
        <f t="shared" si="13"/>
        <v>1</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41652</v>
      </c>
      <c r="E21" s="42"/>
      <c r="F21" s="42"/>
      <c r="G21" s="43">
        <f t="shared" si="1"/>
        <v>41652</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1</v>
      </c>
      <c r="V21" s="12">
        <f t="shared" si="7"/>
        <v>1</v>
      </c>
      <c r="W21">
        <f t="shared" si="13"/>
        <v>1</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41653</v>
      </c>
      <c r="E22" s="42"/>
      <c r="F22" s="42"/>
      <c r="G22" s="43">
        <f t="shared" si="1"/>
        <v>41653</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2</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41654</v>
      </c>
      <c r="E23" s="42"/>
      <c r="F23" s="42"/>
      <c r="G23" s="43">
        <f t="shared" si="1"/>
        <v>41654</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3</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41655</v>
      </c>
      <c r="E24" s="42"/>
      <c r="F24" s="42"/>
      <c r="G24" s="43">
        <f t="shared" si="1"/>
        <v>41655</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4</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41656</v>
      </c>
      <c r="E25" s="42"/>
      <c r="F25" s="42"/>
      <c r="G25" s="43">
        <f t="shared" si="1"/>
        <v>41656</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5</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41657</v>
      </c>
      <c r="E26" s="42"/>
      <c r="F26" s="42"/>
      <c r="G26" s="43">
        <f t="shared" si="1"/>
        <v>41657</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6</v>
      </c>
      <c r="V26" s="12">
        <f t="shared" si="7"/>
        <v>0</v>
      </c>
      <c r="W26">
        <f t="shared" si="13"/>
        <v>1</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41658</v>
      </c>
      <c r="E27" s="42"/>
      <c r="F27" s="42"/>
      <c r="G27" s="43">
        <f t="shared" si="1"/>
        <v>41658</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7</v>
      </c>
      <c r="V27" s="12">
        <f t="shared" si="7"/>
        <v>0</v>
      </c>
      <c r="W27">
        <f t="shared" si="13"/>
        <v>1</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41659</v>
      </c>
      <c r="E28" s="42"/>
      <c r="F28" s="42"/>
      <c r="G28" s="43">
        <f t="shared" si="1"/>
        <v>41659</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1</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41660</v>
      </c>
      <c r="E29" s="42"/>
      <c r="F29" s="42"/>
      <c r="G29" s="43">
        <f t="shared" si="1"/>
        <v>41660</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2</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41661</v>
      </c>
      <c r="E30" s="42"/>
      <c r="F30" s="42"/>
      <c r="G30" s="43">
        <f t="shared" si="1"/>
        <v>41661</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3</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41662</v>
      </c>
      <c r="E31" s="42"/>
      <c r="F31" s="42"/>
      <c r="G31" s="43">
        <f t="shared" si="1"/>
        <v>41662</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4</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41663</v>
      </c>
      <c r="E32" s="42"/>
      <c r="F32" s="42"/>
      <c r="G32" s="43">
        <f t="shared" si="1"/>
        <v>41663</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5</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41664</v>
      </c>
      <c r="E33" s="42"/>
      <c r="F33" s="42"/>
      <c r="G33" s="43">
        <f t="shared" si="1"/>
        <v>41664</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6</v>
      </c>
      <c r="V33" s="12">
        <f t="shared" si="7"/>
        <v>0</v>
      </c>
      <c r="W33">
        <f t="shared" si="13"/>
        <v>1</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41665</v>
      </c>
      <c r="E34" s="42"/>
      <c r="F34" s="42"/>
      <c r="G34" s="43">
        <f t="shared" si="1"/>
        <v>41665</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7</v>
      </c>
      <c r="V34" s="12">
        <f t="shared" si="7"/>
        <v>0</v>
      </c>
      <c r="W34">
        <f t="shared" si="13"/>
        <v>1</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41666</v>
      </c>
      <c r="E35" s="42"/>
      <c r="F35" s="42"/>
      <c r="G35" s="43">
        <f>D35</f>
        <v>41666</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1</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41667</v>
      </c>
      <c r="E36" s="49"/>
      <c r="F36" s="42"/>
      <c r="G36" s="43">
        <f t="shared" si="1"/>
        <v>41667</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2</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41668</v>
      </c>
      <c r="E37" s="41">
        <f>EOMONTH($D$9-1,1)</f>
        <v>41670</v>
      </c>
      <c r="F37" s="42"/>
      <c r="G37" s="43">
        <f>IF(C37="","",D37)</f>
        <v>41668</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3</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41669</v>
      </c>
      <c r="E38" s="41">
        <f>EOMONTH($D$9-1,1)</f>
        <v>41670</v>
      </c>
      <c r="F38" s="42"/>
      <c r="G38" s="43">
        <f>IF(C38="","",D38)</f>
        <v>41669</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4</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41670</v>
      </c>
      <c r="E39" s="41">
        <f>EOMONTH($D$9-1,1)</f>
        <v>41670</v>
      </c>
      <c r="F39" s="42"/>
      <c r="G39" s="43">
        <f>IF(C39="","",D39)</f>
        <v>41670</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5</v>
      </c>
      <c r="V39">
        <f t="shared" si="7"/>
        <v>0</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19</v>
      </c>
      <c r="W40" s="159">
        <f>SUM(W9:W39)</f>
        <v>12</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41758</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19</v>
      </c>
      <c r="Z44" s="38">
        <f>COUNTIF(Z9:Z39,"&gt;0")</f>
        <v>0</v>
      </c>
      <c r="AM44">
        <f>COUNT(AM9:AM39)</f>
        <v>0</v>
      </c>
      <c r="AW44" s="18">
        <f>COUNT(AW9:AW39)</f>
        <v>0</v>
      </c>
      <c r="AX44" s="18">
        <f>COUNT(AX9:AX39)</f>
        <v>0</v>
      </c>
      <c r="AY44" s="18">
        <f>SUM(AW44:AX44)</f>
        <v>0</v>
      </c>
    </row>
    <row r="45" spans="3:51" hidden="1">
      <c r="D45" s="120" t="s">
        <v>12</v>
      </c>
      <c r="E45" s="22">
        <f>DATE(C8,5,3)</f>
        <v>41762</v>
      </c>
      <c r="F45" s="121" t="s">
        <v>10</v>
      </c>
      <c r="G45" s="21"/>
      <c r="AW45" s="267">
        <f>SUM(AW9:AW39)</f>
        <v>0</v>
      </c>
      <c r="AX45" s="267">
        <f>SUM(AX9:AX39)</f>
        <v>0</v>
      </c>
      <c r="AY45" s="267">
        <f>SUM(AW45:AX45)</f>
        <v>0</v>
      </c>
    </row>
    <row r="46" spans="3:51" hidden="1">
      <c r="D46" s="120" t="s">
        <v>13</v>
      </c>
      <c r="E46" s="22">
        <f>DATE(C8,5,4)</f>
        <v>41763</v>
      </c>
      <c r="F46" s="121" t="s">
        <v>10</v>
      </c>
      <c r="G46" s="21"/>
    </row>
    <row r="47" spans="3:51" hidden="1">
      <c r="D47" s="120" t="s">
        <v>14</v>
      </c>
      <c r="E47" s="22">
        <f>DATE(C8,5,5)</f>
        <v>41764</v>
      </c>
      <c r="F47" s="121" t="s">
        <v>10</v>
      </c>
      <c r="G47" s="21"/>
    </row>
    <row r="48" spans="3:51" hidden="1">
      <c r="D48" s="120" t="s">
        <v>11</v>
      </c>
      <c r="E48" s="22">
        <f>Q64</f>
        <v>41765</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41841</v>
      </c>
      <c r="F50" s="121" t="s">
        <v>10</v>
      </c>
      <c r="G50" s="21"/>
      <c r="H50" s="13" t="s">
        <v>36</v>
      </c>
      <c r="K50" s="29"/>
      <c r="L50" s="30" t="str">
        <f>IF(WEEKDAY(DATE($C$8,7,15))=2,DATE($C$8,7,15),"")</f>
        <v/>
      </c>
      <c r="M50"/>
      <c r="N50"/>
      <c r="O50" s="30" t="str">
        <f>IF(WEEKDAY(DATE($C$8,1,8))=2,DATE($C$8,1,8),"")</f>
        <v/>
      </c>
      <c r="P50" s="30" t="str">
        <f>IF(WEEKDAY(DATE($C$8,10,8))=2,DATE($C$8,10,8),"")</f>
        <v/>
      </c>
      <c r="Q50" s="30">
        <f>IF(WEEKDAY(DATE($C$8,9,15))=2,DATE($C$8,9,15),"")</f>
        <v>41897</v>
      </c>
      <c r="R50" s="30" t="str">
        <f>IF(WEEKDAY(DATE($C$8,7,8))=2,DATE($C$8,7,8),"")</f>
        <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t="str">
        <f>IF(WEEKDAY(DATE($C$8,9,16))=2,DATE($C$8,9,16),"")</f>
        <v/>
      </c>
      <c r="R51" s="30" t="str">
        <f>IF(WEEKDAY(DATE($C$8,7,9))=2,DATE($C$8,7,9),"")</f>
        <v/>
      </c>
      <c r="S51"/>
      <c r="T51"/>
      <c r="W51" s="230" t="str">
        <f>IF(基本事項!H17="","",基本事項!H17)</f>
        <v/>
      </c>
      <c r="X51" s="229" t="str">
        <f>IF(基本事項!D17="","",基本事項!D17)</f>
        <v/>
      </c>
    </row>
    <row r="52" spans="4:24" hidden="1">
      <c r="D52" s="120" t="s">
        <v>16</v>
      </c>
      <c r="E52" s="22">
        <f>Q57</f>
        <v>41897</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41905</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f>IF(WEEKDAY(DATE($C$8,1,13))=2,DATE($C$8,1,13),"")</f>
        <v>41652</v>
      </c>
      <c r="P55" s="30">
        <f>IF(WEEKDAY(DATE($C$8,10,13))=2,DATE($C$8,10,13),"")</f>
        <v>41925</v>
      </c>
      <c r="Q55" s="30" t="str">
        <f>IF(WEEKDAY(DATE($C$8,9,20))=2,DATE($C$8,9,20),"")</f>
        <v/>
      </c>
      <c r="R55" s="30" t="str">
        <f>IF(WEEKDAY(DATE($C$8,7,13))=2,DATE($C$8,7,13),"")</f>
        <v/>
      </c>
      <c r="S55"/>
      <c r="T55"/>
    </row>
    <row r="56" spans="4:24" hidden="1">
      <c r="D56" s="120" t="s">
        <v>18</v>
      </c>
      <c r="E56" s="22">
        <f>P57</f>
        <v>41925</v>
      </c>
      <c r="F56" s="121" t="s">
        <v>10</v>
      </c>
      <c r="G56" s="21"/>
      <c r="H56" s="13" t="s">
        <v>38</v>
      </c>
      <c r="L56" s="30">
        <f>IF(WEEKDAY(DATE($C$8,7,21))=2,DATE($C$8,7,21),"")</f>
        <v>41841</v>
      </c>
      <c r="M56"/>
      <c r="N56"/>
      <c r="O56" s="30" t="str">
        <f>IF(WEEKDAY(DATE($C$8,1,14))=2,DATE($C$8,1,14),"")</f>
        <v/>
      </c>
      <c r="P56" s="30" t="str">
        <f>IF(WEEKDAY(DATE($C$8,10,14))=2,DATE($C$8,10,14),"")</f>
        <v/>
      </c>
      <c r="Q56" s="30" t="str">
        <f>IF(WEEKDAY(DATE($C$8,9,21))=2,DATE($C$8,9,21),"")</f>
        <v/>
      </c>
      <c r="R56" s="30">
        <f>IF(WEEKDAY(DATE($C$8,7,14))=2,DATE($C$8,7,14),"")</f>
        <v>41834</v>
      </c>
      <c r="S56"/>
      <c r="T56"/>
    </row>
    <row r="57" spans="4:24" hidden="1">
      <c r="D57" s="20"/>
      <c r="E57" s="25"/>
      <c r="F57" s="12"/>
      <c r="G57" s="21"/>
      <c r="H57" s="13"/>
      <c r="L57" s="18">
        <f>SUM(L50:L56)</f>
        <v>41841</v>
      </c>
      <c r="M57"/>
      <c r="N57"/>
      <c r="O57" s="18">
        <f>SUM(O50:O56)</f>
        <v>41652</v>
      </c>
      <c r="P57" s="18">
        <f>SUM(P50:P56)</f>
        <v>41925</v>
      </c>
      <c r="Q57" s="18">
        <f>SUM(Q50:Q56)</f>
        <v>41897</v>
      </c>
      <c r="R57" s="18">
        <f>SUM(R50:R56)</f>
        <v>41834</v>
      </c>
      <c r="S57"/>
      <c r="T57"/>
    </row>
    <row r="58" spans="4:24" hidden="1">
      <c r="D58" s="120" t="s">
        <v>19</v>
      </c>
      <c r="E58" s="22">
        <f>DATE(C8,11,3)</f>
        <v>41946</v>
      </c>
      <c r="F58" s="121" t="s">
        <v>10</v>
      </c>
      <c r="G58" s="21"/>
      <c r="L58"/>
      <c r="M58"/>
      <c r="N58"/>
      <c r="O58"/>
      <c r="P58"/>
      <c r="Q58"/>
      <c r="R58"/>
      <c r="S58"/>
      <c r="T58"/>
    </row>
    <row r="59" spans="4:24" hidden="1">
      <c r="D59" s="120" t="s">
        <v>11</v>
      </c>
      <c r="E59" s="22" t="str">
        <f>O61</f>
        <v/>
      </c>
      <c r="F59" s="121" t="s">
        <v>10</v>
      </c>
      <c r="G59" s="21"/>
      <c r="L59" t="s">
        <v>39</v>
      </c>
      <c r="M59"/>
      <c r="N59"/>
      <c r="O59"/>
      <c r="P59"/>
      <c r="Q59"/>
      <c r="R59"/>
      <c r="S59"/>
      <c r="T59"/>
    </row>
    <row r="60" spans="4:24" hidden="1">
      <c r="D60" s="120" t="s">
        <v>20</v>
      </c>
      <c r="E60" s="22">
        <f>DATE(C8,11,23)</f>
        <v>41966</v>
      </c>
      <c r="F60" s="121" t="s">
        <v>10</v>
      </c>
      <c r="G60" s="21"/>
      <c r="L60" t="s">
        <v>40</v>
      </c>
      <c r="M60"/>
      <c r="N60"/>
      <c r="O60" t="s">
        <v>41</v>
      </c>
      <c r="P60" t="s">
        <v>42</v>
      </c>
      <c r="Q60" t="s">
        <v>43</v>
      </c>
      <c r="R60" t="s">
        <v>44</v>
      </c>
      <c r="S60" t="s">
        <v>45</v>
      </c>
      <c r="T60" t="s">
        <v>46</v>
      </c>
    </row>
    <row r="61" spans="4:24" hidden="1">
      <c r="D61" s="120" t="s">
        <v>11</v>
      </c>
      <c r="E61" s="22">
        <f>P61</f>
        <v>41967</v>
      </c>
      <c r="F61" s="121" t="s">
        <v>10</v>
      </c>
      <c r="G61" s="21"/>
      <c r="L61" s="30" t="str">
        <f>IF(WEEKDAY(E43)=1,E43+1,"")</f>
        <v/>
      </c>
      <c r="M61" s="30" t="str">
        <f>IF(WEEKDAY(E43)=1,E43+1,"")</f>
        <v/>
      </c>
      <c r="N61" s="30" t="str">
        <f>IF(WEEKDAY(G43)=1,G43+1,"")</f>
        <v/>
      </c>
      <c r="O61" s="30" t="str">
        <f>IF(WEEKDAY(E58)=1,E58+1,"")</f>
        <v/>
      </c>
      <c r="P61" s="30">
        <f>IF(WEEKDAY(E60)=1,E60+1,"")</f>
        <v>41967</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41996</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41765</v>
      </c>
      <c r="R64"/>
      <c r="S64"/>
      <c r="T64"/>
    </row>
    <row r="65" spans="4:20" hidden="1">
      <c r="D65" s="120" t="s">
        <v>22</v>
      </c>
      <c r="E65" s="22">
        <f>DATE(C8,12,29)</f>
        <v>42002</v>
      </c>
      <c r="F65" s="121" t="s">
        <v>10</v>
      </c>
      <c r="G65" s="21"/>
      <c r="L65"/>
      <c r="M65"/>
      <c r="N65"/>
      <c r="O65"/>
      <c r="P65"/>
      <c r="Q65"/>
      <c r="R65"/>
      <c r="S65"/>
      <c r="T65"/>
    </row>
    <row r="66" spans="4:20" hidden="1">
      <c r="D66" s="120" t="s">
        <v>22</v>
      </c>
      <c r="E66" s="22">
        <f>DATE(C8,12,30)</f>
        <v>42003</v>
      </c>
      <c r="F66" s="121" t="s">
        <v>10</v>
      </c>
      <c r="G66" s="21"/>
      <c r="L66" t="s">
        <v>45</v>
      </c>
      <c r="M66"/>
      <c r="N66"/>
      <c r="O66"/>
      <c r="P66"/>
      <c r="Q66"/>
      <c r="R66"/>
      <c r="S66"/>
      <c r="T66"/>
    </row>
    <row r="67" spans="4:20" hidden="1">
      <c r="D67" s="120" t="s">
        <v>22</v>
      </c>
      <c r="E67" s="22">
        <f>DATE(C8,12,31)</f>
        <v>42004</v>
      </c>
      <c r="F67" s="121" t="s">
        <v>10</v>
      </c>
      <c r="G67" s="21"/>
      <c r="L67" s="30">
        <f>INT(L68+L69-L70)</f>
        <v>21</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41640</v>
      </c>
      <c r="F69" s="121" t="s">
        <v>10</v>
      </c>
      <c r="G69" s="28"/>
      <c r="L69" s="18">
        <f>(C8-2000)*0.242194</f>
        <v>3.3907159999999998</v>
      </c>
      <c r="M69"/>
      <c r="N69"/>
      <c r="O69"/>
      <c r="P69"/>
      <c r="Q69" s="30">
        <f>INT(Q70+Q71-Q72)</f>
        <v>23</v>
      </c>
      <c r="R69"/>
      <c r="S69"/>
      <c r="T69"/>
    </row>
    <row r="70" spans="4:20" hidden="1">
      <c r="D70" s="120" t="s">
        <v>24</v>
      </c>
      <c r="E70" s="27">
        <f>DATE(C8,1,2)</f>
        <v>41641</v>
      </c>
      <c r="F70" s="121" t="s">
        <v>10</v>
      </c>
      <c r="G70" s="28"/>
      <c r="L70" s="18">
        <f>INT((C8-2000)/4)</f>
        <v>3</v>
      </c>
      <c r="M70"/>
      <c r="N70"/>
      <c r="O70"/>
      <c r="P70"/>
      <c r="Q70" s="18">
        <v>23.09</v>
      </c>
      <c r="R70"/>
      <c r="S70"/>
      <c r="T70"/>
    </row>
    <row r="71" spans="4:20" hidden="1">
      <c r="D71" s="120" t="s">
        <v>24</v>
      </c>
      <c r="E71" s="27">
        <f>DATE(C8,1,3)</f>
        <v>41642</v>
      </c>
      <c r="F71" s="121" t="s">
        <v>10</v>
      </c>
      <c r="G71" s="28"/>
      <c r="L71"/>
      <c r="M71"/>
      <c r="N71"/>
      <c r="O71"/>
      <c r="P71"/>
      <c r="Q71" s="18">
        <f>(C8-2000)*0.242194</f>
        <v>3.3907159999999998</v>
      </c>
      <c r="R71"/>
      <c r="S71"/>
      <c r="T71"/>
    </row>
    <row r="72" spans="4:20" hidden="1">
      <c r="D72" s="120" t="s">
        <v>25</v>
      </c>
      <c r="E72" s="27">
        <f>O57</f>
        <v>41652</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41681</v>
      </c>
      <c r="F74" s="31" t="s">
        <v>10</v>
      </c>
      <c r="G74" s="28"/>
    </row>
    <row r="75" spans="4:20" hidden="1">
      <c r="D75" s="120" t="s">
        <v>11</v>
      </c>
      <c r="E75" s="22" t="str">
        <f>T61</f>
        <v/>
      </c>
      <c r="F75" s="121" t="s">
        <v>10</v>
      </c>
      <c r="G75" s="21"/>
    </row>
    <row r="76" spans="4:20" hidden="1">
      <c r="D76" s="120" t="s">
        <v>27</v>
      </c>
      <c r="E76" s="27">
        <f>DATE(C8,3,L67)</f>
        <v>41719</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24" priority="17">
      <formula>WEEKDAY(D9)=1</formula>
    </cfRule>
  </conditionalFormatting>
  <conditionalFormatting sqref="G9:G39">
    <cfRule type="expression" dxfId="23" priority="16">
      <formula>WEEKDAY(D9)=7</formula>
    </cfRule>
  </conditionalFormatting>
  <conditionalFormatting sqref="G9:G39">
    <cfRule type="expression" dxfId="22" priority="15">
      <formula>COUNTIF($E$43:$E$78,D9)=1</formula>
    </cfRule>
  </conditionalFormatting>
  <conditionalFormatting sqref="G9:G39">
    <cfRule type="expression" dxfId="21" priority="13" stopIfTrue="1">
      <formula>COUNTIF($X$49:$X$51,D9)</formula>
    </cfRule>
  </conditionalFormatting>
  <conditionalFormatting sqref="I9:I39 Q9:Q39 K9:K39 S9:S39 AO9:AO39 AS9:AS39 AM9:AM39 AQ9:AQ39">
    <cfRule type="cellIs" dxfId="20" priority="10" operator="equal">
      <formula>""</formula>
    </cfRule>
  </conditionalFormatting>
  <pageMargins left="0.74" right="0.28999999999999998" top="0.75" bottom="0.52" header="0.3" footer="0.3"/>
  <pageSetup paperSize="9" scale="98" orientation="portrait" verticalDpi="0" r:id="rId1"/>
</worksheet>
</file>

<file path=xl/worksheets/sheet14.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26</v>
      </c>
      <c r="H3" s="72"/>
      <c r="I3" s="76" t="s">
        <v>82</v>
      </c>
      <c r="J3" s="72"/>
      <c r="K3" s="91">
        <v>2</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2014</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41671</v>
      </c>
      <c r="E9" s="42"/>
      <c r="F9" s="42"/>
      <c r="G9" s="43">
        <f t="shared" ref="G9:G36" si="1">D9</f>
        <v>41671</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6</v>
      </c>
      <c r="V9">
        <f t="shared" ref="V9:V39" si="7">IF(G9="","",COUNTIF($E$43:$E$78,G9))</f>
        <v>0</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41672</v>
      </c>
      <c r="E10" s="42"/>
      <c r="F10" s="42"/>
      <c r="G10" s="43">
        <f t="shared" si="1"/>
        <v>41672</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7</v>
      </c>
      <c r="V10" s="12">
        <f t="shared" si="7"/>
        <v>0</v>
      </c>
      <c r="W10">
        <f t="shared" ref="W10:W39" si="13">IF(N10=1,"",IF(OR(V10=1,SUM(U10:V10)&gt;=6),1,""))</f>
        <v>1</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41673</v>
      </c>
      <c r="E11" s="42"/>
      <c r="F11" s="42"/>
      <c r="G11" s="43">
        <f t="shared" si="1"/>
        <v>41673</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1</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41674</v>
      </c>
      <c r="E12" s="42"/>
      <c r="F12" s="42"/>
      <c r="G12" s="43">
        <f t="shared" si="1"/>
        <v>41674</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2</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41675</v>
      </c>
      <c r="E13" s="42"/>
      <c r="F13" s="42"/>
      <c r="G13" s="43">
        <f t="shared" si="1"/>
        <v>41675</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3</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41676</v>
      </c>
      <c r="E14" s="42"/>
      <c r="F14" s="42"/>
      <c r="G14" s="43">
        <f t="shared" si="1"/>
        <v>41676</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4</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41677</v>
      </c>
      <c r="E15" s="42"/>
      <c r="F15" s="42"/>
      <c r="G15" s="43">
        <f t="shared" si="1"/>
        <v>41677</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5</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41678</v>
      </c>
      <c r="E16" s="42"/>
      <c r="F16" s="42"/>
      <c r="G16" s="43">
        <f t="shared" si="1"/>
        <v>41678</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6</v>
      </c>
      <c r="V16" s="12">
        <f t="shared" si="7"/>
        <v>0</v>
      </c>
      <c r="W16">
        <f t="shared" si="13"/>
        <v>1</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41679</v>
      </c>
      <c r="E17" s="42"/>
      <c r="F17" s="42"/>
      <c r="G17" s="43">
        <f t="shared" si="1"/>
        <v>41679</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7</v>
      </c>
      <c r="V17" s="12">
        <f t="shared" si="7"/>
        <v>0</v>
      </c>
      <c r="W17">
        <f t="shared" si="13"/>
        <v>1</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41680</v>
      </c>
      <c r="E18" s="42"/>
      <c r="F18" s="42"/>
      <c r="G18" s="43">
        <f t="shared" si="1"/>
        <v>41680</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1</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41681</v>
      </c>
      <c r="E19" s="42"/>
      <c r="F19" s="42"/>
      <c r="G19" s="43">
        <f t="shared" si="1"/>
        <v>41681</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2</v>
      </c>
      <c r="V19" s="12">
        <f t="shared" si="7"/>
        <v>1</v>
      </c>
      <c r="W19">
        <f t="shared" si="13"/>
        <v>1</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41682</v>
      </c>
      <c r="E20" s="42"/>
      <c r="F20" s="42"/>
      <c r="G20" s="43">
        <f t="shared" si="1"/>
        <v>41682</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3</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41683</v>
      </c>
      <c r="E21" s="42"/>
      <c r="F21" s="42"/>
      <c r="G21" s="43">
        <f t="shared" si="1"/>
        <v>41683</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4</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41684</v>
      </c>
      <c r="E22" s="42"/>
      <c r="F22" s="42"/>
      <c r="G22" s="43">
        <f t="shared" si="1"/>
        <v>41684</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5</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41685</v>
      </c>
      <c r="E23" s="42"/>
      <c r="F23" s="42"/>
      <c r="G23" s="43">
        <f t="shared" si="1"/>
        <v>41685</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6</v>
      </c>
      <c r="V23" s="12">
        <f t="shared" si="7"/>
        <v>0</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41686</v>
      </c>
      <c r="E24" s="42"/>
      <c r="F24" s="42"/>
      <c r="G24" s="43">
        <f t="shared" si="1"/>
        <v>41686</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7</v>
      </c>
      <c r="V24" s="12">
        <f t="shared" si="7"/>
        <v>0</v>
      </c>
      <c r="W24">
        <f t="shared" si="13"/>
        <v>1</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41687</v>
      </c>
      <c r="E25" s="42"/>
      <c r="F25" s="42"/>
      <c r="G25" s="43">
        <f t="shared" si="1"/>
        <v>41687</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1</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41688</v>
      </c>
      <c r="E26" s="42"/>
      <c r="F26" s="42"/>
      <c r="G26" s="43">
        <f t="shared" si="1"/>
        <v>41688</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2</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41689</v>
      </c>
      <c r="E27" s="42"/>
      <c r="F27" s="42"/>
      <c r="G27" s="43">
        <f t="shared" si="1"/>
        <v>41689</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3</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41690</v>
      </c>
      <c r="E28" s="42"/>
      <c r="F28" s="42"/>
      <c r="G28" s="43">
        <f t="shared" si="1"/>
        <v>41690</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4</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41691</v>
      </c>
      <c r="E29" s="42"/>
      <c r="F29" s="42"/>
      <c r="G29" s="43">
        <f t="shared" si="1"/>
        <v>41691</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5</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41692</v>
      </c>
      <c r="E30" s="42"/>
      <c r="F30" s="42"/>
      <c r="G30" s="43">
        <f t="shared" si="1"/>
        <v>41692</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6</v>
      </c>
      <c r="V30" s="12">
        <f t="shared" si="7"/>
        <v>0</v>
      </c>
      <c r="W30">
        <f t="shared" si="13"/>
        <v>1</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41693</v>
      </c>
      <c r="E31" s="42"/>
      <c r="F31" s="42"/>
      <c r="G31" s="43">
        <f t="shared" si="1"/>
        <v>41693</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7</v>
      </c>
      <c r="V31" s="12">
        <f t="shared" si="7"/>
        <v>0</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41694</v>
      </c>
      <c r="E32" s="42"/>
      <c r="F32" s="42"/>
      <c r="G32" s="43">
        <f t="shared" si="1"/>
        <v>41694</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1</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41695</v>
      </c>
      <c r="E33" s="42"/>
      <c r="F33" s="42"/>
      <c r="G33" s="43">
        <f t="shared" si="1"/>
        <v>41695</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2</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41696</v>
      </c>
      <c r="E34" s="42"/>
      <c r="F34" s="42"/>
      <c r="G34" s="43">
        <f t="shared" si="1"/>
        <v>41696</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3</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41697</v>
      </c>
      <c r="E35" s="42"/>
      <c r="F35" s="42"/>
      <c r="G35" s="43">
        <f>D35</f>
        <v>41697</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4</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41698</v>
      </c>
      <c r="E36" s="49"/>
      <c r="F36" s="42"/>
      <c r="G36" s="43">
        <f t="shared" si="1"/>
        <v>41698</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5</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t="str">
        <f>IF(E37&gt;=D37,29,"")</f>
        <v/>
      </c>
      <c r="D37" s="41">
        <f>DATE($C$8,$K$3,C36+1)</f>
        <v>41699</v>
      </c>
      <c r="E37" s="41">
        <f>EOMONTH($D$9-1,1)</f>
        <v>41698</v>
      </c>
      <c r="F37" s="42"/>
      <c r="G37" s="43" t="str">
        <f>IF(C37="","",D37)</f>
        <v/>
      </c>
      <c r="H37" s="44"/>
      <c r="I37" s="250"/>
      <c r="J37" s="126" t="s">
        <v>29</v>
      </c>
      <c r="K37" s="251"/>
      <c r="L37" s="46">
        <f t="shared" si="2"/>
        <v>0</v>
      </c>
      <c r="M37" s="131" t="str">
        <f t="shared" si="3"/>
        <v/>
      </c>
      <c r="N37" s="130">
        <f t="shared" si="12"/>
        <v>3</v>
      </c>
      <c r="O37" s="33" t="str">
        <f t="shared" si="4"/>
        <v/>
      </c>
      <c r="P37" s="45" t="s">
        <v>28</v>
      </c>
      <c r="Q37" s="250"/>
      <c r="R37" s="126" t="s">
        <v>29</v>
      </c>
      <c r="S37" s="251"/>
      <c r="T37" s="46">
        <f t="shared" si="5"/>
        <v>0</v>
      </c>
      <c r="U37" t="str">
        <f t="shared" si="6"/>
        <v/>
      </c>
      <c r="V37" t="str">
        <f t="shared" si="7"/>
        <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t="str">
        <f>IF(E38&gt;=D38,30,"")</f>
        <v/>
      </c>
      <c r="D38" s="41">
        <f>DATE($C$8,$K$3,C36+2)</f>
        <v>41700</v>
      </c>
      <c r="E38" s="41">
        <f>EOMONTH($D$9-1,1)</f>
        <v>41698</v>
      </c>
      <c r="F38" s="42"/>
      <c r="G38" s="43" t="str">
        <f>IF(C38="","",D38)</f>
        <v/>
      </c>
      <c r="H38" s="44"/>
      <c r="I38" s="250"/>
      <c r="J38" s="126" t="s">
        <v>29</v>
      </c>
      <c r="K38" s="251"/>
      <c r="L38" s="46">
        <f t="shared" si="2"/>
        <v>0</v>
      </c>
      <c r="M38" s="131" t="str">
        <f t="shared" si="3"/>
        <v/>
      </c>
      <c r="N38" s="130">
        <f t="shared" si="12"/>
        <v>3</v>
      </c>
      <c r="O38" s="33" t="str">
        <f t="shared" si="4"/>
        <v/>
      </c>
      <c r="P38" s="45" t="s">
        <v>28</v>
      </c>
      <c r="Q38" s="250"/>
      <c r="R38" s="126" t="s">
        <v>29</v>
      </c>
      <c r="S38" s="251"/>
      <c r="T38" s="46">
        <f t="shared" si="5"/>
        <v>0</v>
      </c>
      <c r="U38" t="str">
        <f t="shared" si="6"/>
        <v/>
      </c>
      <c r="V38" t="str">
        <f t="shared" si="7"/>
        <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41701</v>
      </c>
      <c r="E39" s="41">
        <f>EOMONTH($D$9-1,1)</f>
        <v>41698</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19</v>
      </c>
      <c r="W40" s="159">
        <f>SUM(W9:W39)</f>
        <v>9</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41758</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19</v>
      </c>
      <c r="Z44" s="38">
        <f>COUNTIF(Z9:Z39,"&gt;0")</f>
        <v>0</v>
      </c>
      <c r="AM44">
        <f>COUNT(AM9:AM39)</f>
        <v>0</v>
      </c>
      <c r="AW44" s="18">
        <f>COUNT(AW9:AW39)</f>
        <v>0</v>
      </c>
      <c r="AX44" s="18">
        <f>COUNT(AX9:AX39)</f>
        <v>0</v>
      </c>
      <c r="AY44" s="18">
        <f>SUM(AW44:AX44)</f>
        <v>0</v>
      </c>
    </row>
    <row r="45" spans="3:51" hidden="1">
      <c r="D45" s="120" t="s">
        <v>12</v>
      </c>
      <c r="E45" s="22">
        <f>DATE(C8,5,3)</f>
        <v>41762</v>
      </c>
      <c r="F45" s="121" t="s">
        <v>10</v>
      </c>
      <c r="G45" s="21"/>
      <c r="AW45" s="267">
        <f>SUM(AW9:AW39)</f>
        <v>0</v>
      </c>
      <c r="AX45" s="267">
        <f>SUM(AX9:AX39)</f>
        <v>0</v>
      </c>
      <c r="AY45" s="267">
        <f>SUM(AW45:AX45)</f>
        <v>0</v>
      </c>
    </row>
    <row r="46" spans="3:51" hidden="1">
      <c r="D46" s="120" t="s">
        <v>13</v>
      </c>
      <c r="E46" s="22">
        <f>DATE(C8,5,4)</f>
        <v>41763</v>
      </c>
      <c r="F46" s="121" t="s">
        <v>10</v>
      </c>
      <c r="G46" s="21"/>
    </row>
    <row r="47" spans="3:51" hidden="1">
      <c r="D47" s="120" t="s">
        <v>14</v>
      </c>
      <c r="E47" s="22">
        <f>DATE(C8,5,5)</f>
        <v>41764</v>
      </c>
      <c r="F47" s="121" t="s">
        <v>10</v>
      </c>
      <c r="G47" s="21"/>
    </row>
    <row r="48" spans="3:51" hidden="1">
      <c r="D48" s="120" t="s">
        <v>11</v>
      </c>
      <c r="E48" s="22">
        <f>Q64</f>
        <v>41765</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41841</v>
      </c>
      <c r="F50" s="121" t="s">
        <v>10</v>
      </c>
      <c r="G50" s="21"/>
      <c r="H50" s="13" t="s">
        <v>36</v>
      </c>
      <c r="K50" s="29"/>
      <c r="L50" s="30" t="str">
        <f>IF(WEEKDAY(DATE($C$8,7,15))=2,DATE($C$8,7,15),"")</f>
        <v/>
      </c>
      <c r="M50"/>
      <c r="N50"/>
      <c r="O50" s="30" t="str">
        <f>IF(WEEKDAY(DATE($C$8,1,8))=2,DATE($C$8,1,8),"")</f>
        <v/>
      </c>
      <c r="P50" s="30" t="str">
        <f>IF(WEEKDAY(DATE($C$8,10,8))=2,DATE($C$8,10,8),"")</f>
        <v/>
      </c>
      <c r="Q50" s="30">
        <f>IF(WEEKDAY(DATE($C$8,9,15))=2,DATE($C$8,9,15),"")</f>
        <v>41897</v>
      </c>
      <c r="R50" s="30" t="str">
        <f>IF(WEEKDAY(DATE($C$8,7,8))=2,DATE($C$8,7,8),"")</f>
        <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t="str">
        <f>IF(WEEKDAY(DATE($C$8,9,16))=2,DATE($C$8,9,16),"")</f>
        <v/>
      </c>
      <c r="R51" s="30" t="str">
        <f>IF(WEEKDAY(DATE($C$8,7,9))=2,DATE($C$8,7,9),"")</f>
        <v/>
      </c>
      <c r="S51"/>
      <c r="T51"/>
      <c r="W51" s="230" t="str">
        <f>IF(基本事項!H17="","",基本事項!H17)</f>
        <v/>
      </c>
      <c r="X51" s="229" t="str">
        <f>IF(基本事項!D17="","",基本事項!D17)</f>
        <v/>
      </c>
    </row>
    <row r="52" spans="4:24" hidden="1">
      <c r="D52" s="120" t="s">
        <v>16</v>
      </c>
      <c r="E52" s="22">
        <f>Q57</f>
        <v>41897</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41905</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f>IF(WEEKDAY(DATE($C$8,1,13))=2,DATE($C$8,1,13),"")</f>
        <v>41652</v>
      </c>
      <c r="P55" s="30">
        <f>IF(WEEKDAY(DATE($C$8,10,13))=2,DATE($C$8,10,13),"")</f>
        <v>41925</v>
      </c>
      <c r="Q55" s="30" t="str">
        <f>IF(WEEKDAY(DATE($C$8,9,20))=2,DATE($C$8,9,20),"")</f>
        <v/>
      </c>
      <c r="R55" s="30" t="str">
        <f>IF(WEEKDAY(DATE($C$8,7,13))=2,DATE($C$8,7,13),"")</f>
        <v/>
      </c>
      <c r="S55"/>
      <c r="T55"/>
    </row>
    <row r="56" spans="4:24" hidden="1">
      <c r="D56" s="120" t="s">
        <v>18</v>
      </c>
      <c r="E56" s="22">
        <f>P57</f>
        <v>41925</v>
      </c>
      <c r="F56" s="121" t="s">
        <v>10</v>
      </c>
      <c r="G56" s="21"/>
      <c r="H56" s="13" t="s">
        <v>38</v>
      </c>
      <c r="L56" s="30">
        <f>IF(WEEKDAY(DATE($C$8,7,21))=2,DATE($C$8,7,21),"")</f>
        <v>41841</v>
      </c>
      <c r="M56"/>
      <c r="N56"/>
      <c r="O56" s="30" t="str">
        <f>IF(WEEKDAY(DATE($C$8,1,14))=2,DATE($C$8,1,14),"")</f>
        <v/>
      </c>
      <c r="P56" s="30" t="str">
        <f>IF(WEEKDAY(DATE($C$8,10,14))=2,DATE($C$8,10,14),"")</f>
        <v/>
      </c>
      <c r="Q56" s="30" t="str">
        <f>IF(WEEKDAY(DATE($C$8,9,21))=2,DATE($C$8,9,21),"")</f>
        <v/>
      </c>
      <c r="R56" s="30">
        <f>IF(WEEKDAY(DATE($C$8,7,14))=2,DATE($C$8,7,14),"")</f>
        <v>41834</v>
      </c>
      <c r="S56"/>
      <c r="T56"/>
    </row>
    <row r="57" spans="4:24" hidden="1">
      <c r="D57" s="20"/>
      <c r="E57" s="25"/>
      <c r="F57" s="12"/>
      <c r="G57" s="21"/>
      <c r="H57" s="13"/>
      <c r="L57" s="18">
        <f>SUM(L50:L56)</f>
        <v>41841</v>
      </c>
      <c r="M57"/>
      <c r="N57"/>
      <c r="O57" s="18">
        <f>SUM(O50:O56)</f>
        <v>41652</v>
      </c>
      <c r="P57" s="18">
        <f>SUM(P50:P56)</f>
        <v>41925</v>
      </c>
      <c r="Q57" s="18">
        <f>SUM(Q50:Q56)</f>
        <v>41897</v>
      </c>
      <c r="R57" s="18">
        <f>SUM(R50:R56)</f>
        <v>41834</v>
      </c>
      <c r="S57"/>
      <c r="T57"/>
    </row>
    <row r="58" spans="4:24" hidden="1">
      <c r="D58" s="120" t="s">
        <v>19</v>
      </c>
      <c r="E58" s="22">
        <f>DATE(C8,11,3)</f>
        <v>41946</v>
      </c>
      <c r="F58" s="121" t="s">
        <v>10</v>
      </c>
      <c r="G58" s="21"/>
      <c r="L58"/>
      <c r="M58"/>
      <c r="N58"/>
      <c r="O58"/>
      <c r="P58"/>
      <c r="Q58"/>
      <c r="R58"/>
      <c r="S58"/>
      <c r="T58"/>
    </row>
    <row r="59" spans="4:24" hidden="1">
      <c r="D59" s="120" t="s">
        <v>11</v>
      </c>
      <c r="E59" s="22" t="str">
        <f>O61</f>
        <v/>
      </c>
      <c r="F59" s="121" t="s">
        <v>10</v>
      </c>
      <c r="G59" s="21"/>
      <c r="L59" t="s">
        <v>39</v>
      </c>
      <c r="M59"/>
      <c r="N59"/>
      <c r="O59"/>
      <c r="P59"/>
      <c r="Q59"/>
      <c r="R59"/>
      <c r="S59"/>
      <c r="T59"/>
    </row>
    <row r="60" spans="4:24" hidden="1">
      <c r="D60" s="120" t="s">
        <v>20</v>
      </c>
      <c r="E60" s="22">
        <f>DATE(C8,11,23)</f>
        <v>41966</v>
      </c>
      <c r="F60" s="121" t="s">
        <v>10</v>
      </c>
      <c r="G60" s="21"/>
      <c r="L60" t="s">
        <v>40</v>
      </c>
      <c r="M60"/>
      <c r="N60"/>
      <c r="O60" t="s">
        <v>41</v>
      </c>
      <c r="P60" t="s">
        <v>42</v>
      </c>
      <c r="Q60" t="s">
        <v>43</v>
      </c>
      <c r="R60" t="s">
        <v>44</v>
      </c>
      <c r="S60" t="s">
        <v>45</v>
      </c>
      <c r="T60" t="s">
        <v>46</v>
      </c>
    </row>
    <row r="61" spans="4:24" hidden="1">
      <c r="D61" s="120" t="s">
        <v>11</v>
      </c>
      <c r="E61" s="22">
        <f>P61</f>
        <v>41967</v>
      </c>
      <c r="F61" s="121" t="s">
        <v>10</v>
      </c>
      <c r="G61" s="21"/>
      <c r="L61" s="30" t="str">
        <f>IF(WEEKDAY(E43)=1,E43+1,"")</f>
        <v/>
      </c>
      <c r="M61" s="30" t="str">
        <f>IF(WEEKDAY(E43)=1,E43+1,"")</f>
        <v/>
      </c>
      <c r="N61" s="30" t="str">
        <f>IF(WEEKDAY(G43)=1,G43+1,"")</f>
        <v/>
      </c>
      <c r="O61" s="30" t="str">
        <f>IF(WEEKDAY(E58)=1,E58+1,"")</f>
        <v/>
      </c>
      <c r="P61" s="30">
        <f>IF(WEEKDAY(E60)=1,E60+1,"")</f>
        <v>41967</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41996</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41765</v>
      </c>
      <c r="R64"/>
      <c r="S64"/>
      <c r="T64"/>
    </row>
    <row r="65" spans="4:20" hidden="1">
      <c r="D65" s="120" t="s">
        <v>22</v>
      </c>
      <c r="E65" s="22">
        <f>DATE(C8,12,29)</f>
        <v>42002</v>
      </c>
      <c r="F65" s="121" t="s">
        <v>10</v>
      </c>
      <c r="G65" s="21"/>
      <c r="L65"/>
      <c r="M65"/>
      <c r="N65"/>
      <c r="O65"/>
      <c r="P65"/>
      <c r="Q65"/>
      <c r="R65"/>
      <c r="S65"/>
      <c r="T65"/>
    </row>
    <row r="66" spans="4:20" hidden="1">
      <c r="D66" s="120" t="s">
        <v>22</v>
      </c>
      <c r="E66" s="22">
        <f>DATE(C8,12,30)</f>
        <v>42003</v>
      </c>
      <c r="F66" s="121" t="s">
        <v>10</v>
      </c>
      <c r="G66" s="21"/>
      <c r="L66" t="s">
        <v>45</v>
      </c>
      <c r="M66"/>
      <c r="N66"/>
      <c r="O66"/>
      <c r="P66"/>
      <c r="Q66"/>
      <c r="R66"/>
      <c r="S66"/>
      <c r="T66"/>
    </row>
    <row r="67" spans="4:20" hidden="1">
      <c r="D67" s="120" t="s">
        <v>22</v>
      </c>
      <c r="E67" s="22">
        <f>DATE(C8,12,31)</f>
        <v>42004</v>
      </c>
      <c r="F67" s="121" t="s">
        <v>10</v>
      </c>
      <c r="G67" s="21"/>
      <c r="L67" s="30">
        <f>INT(L68+L69-L70)</f>
        <v>21</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41640</v>
      </c>
      <c r="F69" s="121" t="s">
        <v>10</v>
      </c>
      <c r="G69" s="28"/>
      <c r="L69" s="18">
        <f>(C8-2000)*0.242194</f>
        <v>3.3907159999999998</v>
      </c>
      <c r="M69"/>
      <c r="N69"/>
      <c r="O69"/>
      <c r="P69"/>
      <c r="Q69" s="30">
        <f>INT(Q70+Q71-Q72)</f>
        <v>23</v>
      </c>
      <c r="R69"/>
      <c r="S69"/>
      <c r="T69"/>
    </row>
    <row r="70" spans="4:20" hidden="1">
      <c r="D70" s="120" t="s">
        <v>24</v>
      </c>
      <c r="E70" s="27">
        <f>DATE(C8,1,2)</f>
        <v>41641</v>
      </c>
      <c r="F70" s="121" t="s">
        <v>10</v>
      </c>
      <c r="G70" s="28"/>
      <c r="L70" s="18">
        <f>INT((C8-2000)/4)</f>
        <v>3</v>
      </c>
      <c r="M70"/>
      <c r="N70"/>
      <c r="O70"/>
      <c r="P70"/>
      <c r="Q70" s="18">
        <v>23.09</v>
      </c>
      <c r="R70"/>
      <c r="S70"/>
      <c r="T70"/>
    </row>
    <row r="71" spans="4:20" hidden="1">
      <c r="D71" s="120" t="s">
        <v>24</v>
      </c>
      <c r="E71" s="27">
        <f>DATE(C8,1,3)</f>
        <v>41642</v>
      </c>
      <c r="F71" s="121" t="s">
        <v>10</v>
      </c>
      <c r="G71" s="28"/>
      <c r="L71"/>
      <c r="M71"/>
      <c r="N71"/>
      <c r="O71"/>
      <c r="P71"/>
      <c r="Q71" s="18">
        <f>(C8-2000)*0.242194</f>
        <v>3.3907159999999998</v>
      </c>
      <c r="R71"/>
      <c r="S71"/>
      <c r="T71"/>
    </row>
    <row r="72" spans="4:20" hidden="1">
      <c r="D72" s="120" t="s">
        <v>25</v>
      </c>
      <c r="E72" s="27">
        <f>O57</f>
        <v>41652</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41681</v>
      </c>
      <c r="F74" s="31" t="s">
        <v>10</v>
      </c>
      <c r="G74" s="28"/>
    </row>
    <row r="75" spans="4:20" hidden="1">
      <c r="D75" s="120" t="s">
        <v>11</v>
      </c>
      <c r="E75" s="22" t="str">
        <f>T61</f>
        <v/>
      </c>
      <c r="F75" s="121" t="s">
        <v>10</v>
      </c>
      <c r="G75" s="21"/>
    </row>
    <row r="76" spans="4:20" hidden="1">
      <c r="D76" s="120" t="s">
        <v>27</v>
      </c>
      <c r="E76" s="27">
        <f>DATE(C8,3,L67)</f>
        <v>41719</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19" priority="17">
      <formula>WEEKDAY(D9)=1</formula>
    </cfRule>
  </conditionalFormatting>
  <conditionalFormatting sqref="G9:G39">
    <cfRule type="expression" dxfId="18" priority="16">
      <formula>WEEKDAY(D9)=7</formula>
    </cfRule>
  </conditionalFormatting>
  <conditionalFormatting sqref="G9:G39">
    <cfRule type="expression" dxfId="17" priority="15">
      <formula>COUNTIF($E$43:$E$78,D9)=1</formula>
    </cfRule>
  </conditionalFormatting>
  <conditionalFormatting sqref="G9:G39">
    <cfRule type="expression" dxfId="16" priority="13" stopIfTrue="1">
      <formula>COUNTIF($X$49:$X$51,D9)</formula>
    </cfRule>
  </conditionalFormatting>
  <conditionalFormatting sqref="I9:I39 Q9:Q39 K9:K39 S9:S39 AO9:AO39 AS9:AS39 AM9:AM39 AQ9:AQ39">
    <cfRule type="cellIs" dxfId="15" priority="10" operator="equal">
      <formula>""</formula>
    </cfRule>
  </conditionalFormatting>
  <pageMargins left="0.74" right="0.28999999999999998" top="0.75" bottom="0.52" header="0.3" footer="0.3"/>
  <pageSetup paperSize="9" scale="98" orientation="portrait" verticalDpi="0" r:id="rId1"/>
</worksheet>
</file>

<file path=xl/worksheets/sheet15.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26</v>
      </c>
      <c r="H3" s="72"/>
      <c r="I3" s="76" t="s">
        <v>82</v>
      </c>
      <c r="J3" s="72"/>
      <c r="K3" s="91">
        <v>3</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151"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2014</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41699</v>
      </c>
      <c r="E9" s="42"/>
      <c r="F9" s="42"/>
      <c r="G9" s="43">
        <f t="shared" ref="G9:G36" si="1">D9</f>
        <v>41699</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6</v>
      </c>
      <c r="V9">
        <f t="shared" ref="V9:V39" si="7">IF(G9="","",COUNTIF($E$43:$E$78,G9))</f>
        <v>0</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41700</v>
      </c>
      <c r="E10" s="42"/>
      <c r="F10" s="42"/>
      <c r="G10" s="43">
        <f t="shared" si="1"/>
        <v>41700</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7</v>
      </c>
      <c r="V10" s="12">
        <f t="shared" si="7"/>
        <v>0</v>
      </c>
      <c r="W10">
        <f t="shared" ref="W10:W39" si="13">IF(N10=1,"",IF(OR(V10=1,SUM(U10:V10)&gt;=6),1,""))</f>
        <v>1</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41701</v>
      </c>
      <c r="E11" s="42"/>
      <c r="F11" s="42"/>
      <c r="G11" s="43">
        <f t="shared" si="1"/>
        <v>41701</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1</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41702</v>
      </c>
      <c r="E12" s="42"/>
      <c r="F12" s="42"/>
      <c r="G12" s="43">
        <f t="shared" si="1"/>
        <v>41702</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2</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41703</v>
      </c>
      <c r="E13" s="42"/>
      <c r="F13" s="42"/>
      <c r="G13" s="43">
        <f t="shared" si="1"/>
        <v>41703</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3</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41704</v>
      </c>
      <c r="E14" s="42"/>
      <c r="F14" s="42"/>
      <c r="G14" s="43">
        <f t="shared" si="1"/>
        <v>41704</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4</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41705</v>
      </c>
      <c r="E15" s="42"/>
      <c r="F15" s="42"/>
      <c r="G15" s="43">
        <f t="shared" si="1"/>
        <v>41705</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5</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41706</v>
      </c>
      <c r="E16" s="42"/>
      <c r="F16" s="42"/>
      <c r="G16" s="43">
        <f t="shared" si="1"/>
        <v>41706</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6</v>
      </c>
      <c r="V16" s="12">
        <f t="shared" si="7"/>
        <v>0</v>
      </c>
      <c r="W16">
        <f t="shared" si="13"/>
        <v>1</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41707</v>
      </c>
      <c r="E17" s="42"/>
      <c r="F17" s="42"/>
      <c r="G17" s="43">
        <f t="shared" si="1"/>
        <v>41707</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7</v>
      </c>
      <c r="V17" s="12">
        <f t="shared" si="7"/>
        <v>0</v>
      </c>
      <c r="W17">
        <f t="shared" si="13"/>
        <v>1</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41708</v>
      </c>
      <c r="E18" s="42"/>
      <c r="F18" s="42"/>
      <c r="G18" s="43">
        <f t="shared" si="1"/>
        <v>41708</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1</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41709</v>
      </c>
      <c r="E19" s="42"/>
      <c r="F19" s="42"/>
      <c r="G19" s="43">
        <f t="shared" si="1"/>
        <v>41709</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2</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41710</v>
      </c>
      <c r="E20" s="42"/>
      <c r="F20" s="42"/>
      <c r="G20" s="43">
        <f t="shared" si="1"/>
        <v>41710</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3</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41711</v>
      </c>
      <c r="E21" s="42"/>
      <c r="F21" s="42"/>
      <c r="G21" s="43">
        <f t="shared" si="1"/>
        <v>41711</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4</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41712</v>
      </c>
      <c r="E22" s="42"/>
      <c r="F22" s="42"/>
      <c r="G22" s="43">
        <f t="shared" si="1"/>
        <v>41712</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5</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41713</v>
      </c>
      <c r="E23" s="42"/>
      <c r="F23" s="42"/>
      <c r="G23" s="43">
        <f t="shared" si="1"/>
        <v>41713</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6</v>
      </c>
      <c r="V23" s="12">
        <f t="shared" si="7"/>
        <v>0</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41714</v>
      </c>
      <c r="E24" s="42"/>
      <c r="F24" s="42"/>
      <c r="G24" s="43">
        <f t="shared" si="1"/>
        <v>41714</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7</v>
      </c>
      <c r="V24" s="12">
        <f t="shared" si="7"/>
        <v>0</v>
      </c>
      <c r="W24">
        <f t="shared" si="13"/>
        <v>1</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41715</v>
      </c>
      <c r="E25" s="42"/>
      <c r="F25" s="42"/>
      <c r="G25" s="43">
        <f t="shared" si="1"/>
        <v>41715</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1</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41716</v>
      </c>
      <c r="E26" s="42"/>
      <c r="F26" s="42"/>
      <c r="G26" s="43">
        <f t="shared" si="1"/>
        <v>41716</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2</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41717</v>
      </c>
      <c r="E27" s="42"/>
      <c r="F27" s="42"/>
      <c r="G27" s="43">
        <f t="shared" si="1"/>
        <v>41717</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3</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41718</v>
      </c>
      <c r="E28" s="42"/>
      <c r="F28" s="42"/>
      <c r="G28" s="43">
        <f t="shared" si="1"/>
        <v>41718</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4</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41719</v>
      </c>
      <c r="E29" s="42"/>
      <c r="F29" s="42"/>
      <c r="G29" s="43">
        <f t="shared" si="1"/>
        <v>41719</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5</v>
      </c>
      <c r="V29" s="12">
        <f t="shared" si="7"/>
        <v>1</v>
      </c>
      <c r="W29">
        <f t="shared" si="13"/>
        <v>1</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41720</v>
      </c>
      <c r="E30" s="42"/>
      <c r="F30" s="42"/>
      <c r="G30" s="43">
        <f t="shared" si="1"/>
        <v>41720</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6</v>
      </c>
      <c r="V30" s="12">
        <f t="shared" si="7"/>
        <v>0</v>
      </c>
      <c r="W30">
        <f t="shared" si="13"/>
        <v>1</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41721</v>
      </c>
      <c r="E31" s="42"/>
      <c r="F31" s="42"/>
      <c r="G31" s="43">
        <f t="shared" si="1"/>
        <v>41721</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7</v>
      </c>
      <c r="V31" s="12">
        <f t="shared" si="7"/>
        <v>0</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41722</v>
      </c>
      <c r="E32" s="42"/>
      <c r="F32" s="42"/>
      <c r="G32" s="43">
        <f t="shared" si="1"/>
        <v>41722</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1</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41723</v>
      </c>
      <c r="E33" s="42"/>
      <c r="F33" s="42"/>
      <c r="G33" s="43">
        <f t="shared" si="1"/>
        <v>41723</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2</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41724</v>
      </c>
      <c r="E34" s="42"/>
      <c r="F34" s="42"/>
      <c r="G34" s="43">
        <f t="shared" si="1"/>
        <v>41724</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3</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41725</v>
      </c>
      <c r="E35" s="42"/>
      <c r="F35" s="42"/>
      <c r="G35" s="43">
        <f>D35</f>
        <v>41725</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4</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41726</v>
      </c>
      <c r="E36" s="49"/>
      <c r="F36" s="42"/>
      <c r="G36" s="43">
        <f t="shared" si="1"/>
        <v>41726</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5</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41727</v>
      </c>
      <c r="E37" s="41">
        <f>EOMONTH($D$9-1,1)</f>
        <v>41729</v>
      </c>
      <c r="F37" s="42"/>
      <c r="G37" s="43">
        <f>IF(C37="","",D37)</f>
        <v>41727</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6</v>
      </c>
      <c r="V37">
        <f t="shared" si="7"/>
        <v>0</v>
      </c>
      <c r="W37">
        <f t="shared" si="13"/>
        <v>1</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41728</v>
      </c>
      <c r="E38" s="41">
        <f>EOMONTH($D$9-1,1)</f>
        <v>41729</v>
      </c>
      <c r="F38" s="42"/>
      <c r="G38" s="43">
        <f>IF(C38="","",D38)</f>
        <v>41728</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7</v>
      </c>
      <c r="V38">
        <f t="shared" si="7"/>
        <v>0</v>
      </c>
      <c r="W38">
        <f t="shared" si="13"/>
        <v>1</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41729</v>
      </c>
      <c r="E39" s="41">
        <f>EOMONTH($D$9-1,1)</f>
        <v>41729</v>
      </c>
      <c r="F39" s="42"/>
      <c r="G39" s="43">
        <f>IF(C39="","",D39)</f>
        <v>41729</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1</v>
      </c>
      <c r="V39">
        <f t="shared" si="7"/>
        <v>0</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20</v>
      </c>
      <c r="W40" s="159">
        <f>SUM(W9:W39)</f>
        <v>11</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41758</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20</v>
      </c>
      <c r="Z44" s="38">
        <f>COUNTIF(Z9:Z39,"&gt;0")</f>
        <v>0</v>
      </c>
      <c r="AM44">
        <f>COUNT(AM9:AM39)</f>
        <v>0</v>
      </c>
      <c r="AW44" s="18">
        <f>COUNT(AW9:AW39)</f>
        <v>0</v>
      </c>
      <c r="AX44" s="18">
        <f>COUNT(AX9:AX39)</f>
        <v>0</v>
      </c>
      <c r="AY44" s="18">
        <f>SUM(AW44:AX44)</f>
        <v>0</v>
      </c>
    </row>
    <row r="45" spans="3:51" hidden="1">
      <c r="D45" s="120" t="s">
        <v>12</v>
      </c>
      <c r="E45" s="22">
        <f>DATE(C8,5,3)</f>
        <v>41762</v>
      </c>
      <c r="F45" s="121" t="s">
        <v>10</v>
      </c>
      <c r="G45" s="21"/>
      <c r="AW45" s="267">
        <f>SUM(AW9:AW39)</f>
        <v>0</v>
      </c>
      <c r="AX45" s="267">
        <f>SUM(AX9:AX39)</f>
        <v>0</v>
      </c>
      <c r="AY45" s="267">
        <f>SUM(AW45:AX45)</f>
        <v>0</v>
      </c>
    </row>
    <row r="46" spans="3:51" hidden="1">
      <c r="D46" s="120" t="s">
        <v>13</v>
      </c>
      <c r="E46" s="22">
        <f>DATE(C8,5,4)</f>
        <v>41763</v>
      </c>
      <c r="F46" s="121" t="s">
        <v>10</v>
      </c>
      <c r="G46" s="21"/>
    </row>
    <row r="47" spans="3:51" hidden="1">
      <c r="D47" s="120" t="s">
        <v>14</v>
      </c>
      <c r="E47" s="22">
        <f>DATE(C8,5,5)</f>
        <v>41764</v>
      </c>
      <c r="F47" s="121" t="s">
        <v>10</v>
      </c>
      <c r="G47" s="21"/>
    </row>
    <row r="48" spans="3:51" hidden="1">
      <c r="D48" s="120" t="s">
        <v>11</v>
      </c>
      <c r="E48" s="22">
        <f>Q64</f>
        <v>41765</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41841</v>
      </c>
      <c r="F50" s="121" t="s">
        <v>10</v>
      </c>
      <c r="G50" s="21"/>
      <c r="H50" s="13" t="s">
        <v>36</v>
      </c>
      <c r="K50" s="29"/>
      <c r="L50" s="30" t="str">
        <f>IF(WEEKDAY(DATE($C$8,7,15))=2,DATE($C$8,7,15),"")</f>
        <v/>
      </c>
      <c r="M50"/>
      <c r="N50"/>
      <c r="O50" s="30" t="str">
        <f>IF(WEEKDAY(DATE($C$8,1,8))=2,DATE($C$8,1,8),"")</f>
        <v/>
      </c>
      <c r="P50" s="30" t="str">
        <f>IF(WEEKDAY(DATE($C$8,10,8))=2,DATE($C$8,10,8),"")</f>
        <v/>
      </c>
      <c r="Q50" s="30">
        <f>IF(WEEKDAY(DATE($C$8,9,15))=2,DATE($C$8,9,15),"")</f>
        <v>41897</v>
      </c>
      <c r="R50" s="30" t="str">
        <f>IF(WEEKDAY(DATE($C$8,7,8))=2,DATE($C$8,7,8),"")</f>
        <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t="str">
        <f>IF(WEEKDAY(DATE($C$8,9,16))=2,DATE($C$8,9,16),"")</f>
        <v/>
      </c>
      <c r="R51" s="30" t="str">
        <f>IF(WEEKDAY(DATE($C$8,7,9))=2,DATE($C$8,7,9),"")</f>
        <v/>
      </c>
      <c r="S51"/>
      <c r="T51"/>
      <c r="W51" s="230" t="str">
        <f>IF(基本事項!H17="","",基本事項!H17)</f>
        <v/>
      </c>
      <c r="X51" s="229" t="str">
        <f>IF(基本事項!D17="","",基本事項!D17)</f>
        <v/>
      </c>
    </row>
    <row r="52" spans="4:24" hidden="1">
      <c r="D52" s="120" t="s">
        <v>16</v>
      </c>
      <c r="E52" s="22">
        <f>Q57</f>
        <v>41897</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41905</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f>IF(WEEKDAY(DATE($C$8,1,13))=2,DATE($C$8,1,13),"")</f>
        <v>41652</v>
      </c>
      <c r="P55" s="30">
        <f>IF(WEEKDAY(DATE($C$8,10,13))=2,DATE($C$8,10,13),"")</f>
        <v>41925</v>
      </c>
      <c r="Q55" s="30" t="str">
        <f>IF(WEEKDAY(DATE($C$8,9,20))=2,DATE($C$8,9,20),"")</f>
        <v/>
      </c>
      <c r="R55" s="30" t="str">
        <f>IF(WEEKDAY(DATE($C$8,7,13))=2,DATE($C$8,7,13),"")</f>
        <v/>
      </c>
      <c r="S55"/>
      <c r="T55"/>
    </row>
    <row r="56" spans="4:24" hidden="1">
      <c r="D56" s="120" t="s">
        <v>18</v>
      </c>
      <c r="E56" s="22">
        <f>P57</f>
        <v>41925</v>
      </c>
      <c r="F56" s="121" t="s">
        <v>10</v>
      </c>
      <c r="G56" s="21"/>
      <c r="H56" s="13" t="s">
        <v>38</v>
      </c>
      <c r="L56" s="30">
        <f>IF(WEEKDAY(DATE($C$8,7,21))=2,DATE($C$8,7,21),"")</f>
        <v>41841</v>
      </c>
      <c r="M56"/>
      <c r="N56"/>
      <c r="O56" s="30" t="str">
        <f>IF(WEEKDAY(DATE($C$8,1,14))=2,DATE($C$8,1,14),"")</f>
        <v/>
      </c>
      <c r="P56" s="30" t="str">
        <f>IF(WEEKDAY(DATE($C$8,10,14))=2,DATE($C$8,10,14),"")</f>
        <v/>
      </c>
      <c r="Q56" s="30" t="str">
        <f>IF(WEEKDAY(DATE($C$8,9,21))=2,DATE($C$8,9,21),"")</f>
        <v/>
      </c>
      <c r="R56" s="30">
        <f>IF(WEEKDAY(DATE($C$8,7,14))=2,DATE($C$8,7,14),"")</f>
        <v>41834</v>
      </c>
      <c r="S56"/>
      <c r="T56"/>
    </row>
    <row r="57" spans="4:24" hidden="1">
      <c r="D57" s="20"/>
      <c r="E57" s="25"/>
      <c r="F57" s="12"/>
      <c r="G57" s="21"/>
      <c r="H57" s="13"/>
      <c r="L57" s="18">
        <f>SUM(L50:L56)</f>
        <v>41841</v>
      </c>
      <c r="M57"/>
      <c r="N57"/>
      <c r="O57" s="18">
        <f>SUM(O50:O56)</f>
        <v>41652</v>
      </c>
      <c r="P57" s="18">
        <f>SUM(P50:P56)</f>
        <v>41925</v>
      </c>
      <c r="Q57" s="18">
        <f>SUM(Q50:Q56)</f>
        <v>41897</v>
      </c>
      <c r="R57" s="18">
        <f>SUM(R50:R56)</f>
        <v>41834</v>
      </c>
      <c r="S57"/>
      <c r="T57"/>
    </row>
    <row r="58" spans="4:24" hidden="1">
      <c r="D58" s="120" t="s">
        <v>19</v>
      </c>
      <c r="E58" s="22">
        <f>DATE(C8,11,3)</f>
        <v>41946</v>
      </c>
      <c r="F58" s="121" t="s">
        <v>10</v>
      </c>
      <c r="G58" s="21"/>
      <c r="L58"/>
      <c r="M58"/>
      <c r="N58"/>
      <c r="O58"/>
      <c r="P58"/>
      <c r="Q58"/>
      <c r="R58"/>
      <c r="S58"/>
      <c r="T58"/>
    </row>
    <row r="59" spans="4:24" hidden="1">
      <c r="D59" s="120" t="s">
        <v>11</v>
      </c>
      <c r="E59" s="22" t="str">
        <f>O61</f>
        <v/>
      </c>
      <c r="F59" s="121" t="s">
        <v>10</v>
      </c>
      <c r="G59" s="21"/>
      <c r="L59" t="s">
        <v>39</v>
      </c>
      <c r="M59"/>
      <c r="N59"/>
      <c r="O59"/>
      <c r="P59"/>
      <c r="Q59"/>
      <c r="R59"/>
      <c r="S59"/>
      <c r="T59"/>
    </row>
    <row r="60" spans="4:24" hidden="1">
      <c r="D60" s="120" t="s">
        <v>20</v>
      </c>
      <c r="E60" s="22">
        <f>DATE(C8,11,23)</f>
        <v>41966</v>
      </c>
      <c r="F60" s="121" t="s">
        <v>10</v>
      </c>
      <c r="G60" s="21"/>
      <c r="L60" t="s">
        <v>40</v>
      </c>
      <c r="M60"/>
      <c r="N60"/>
      <c r="O60" t="s">
        <v>41</v>
      </c>
      <c r="P60" t="s">
        <v>42</v>
      </c>
      <c r="Q60" t="s">
        <v>43</v>
      </c>
      <c r="R60" t="s">
        <v>44</v>
      </c>
      <c r="S60" t="s">
        <v>45</v>
      </c>
      <c r="T60" t="s">
        <v>46</v>
      </c>
    </row>
    <row r="61" spans="4:24" hidden="1">
      <c r="D61" s="120" t="s">
        <v>11</v>
      </c>
      <c r="E61" s="22">
        <f>P61</f>
        <v>41967</v>
      </c>
      <c r="F61" s="121" t="s">
        <v>10</v>
      </c>
      <c r="G61" s="21"/>
      <c r="L61" s="30" t="str">
        <f>IF(WEEKDAY(E43)=1,E43+1,"")</f>
        <v/>
      </c>
      <c r="M61" s="30" t="str">
        <f>IF(WEEKDAY(E43)=1,E43+1,"")</f>
        <v/>
      </c>
      <c r="N61" s="30" t="str">
        <f>IF(WEEKDAY(G43)=1,G43+1,"")</f>
        <v/>
      </c>
      <c r="O61" s="30" t="str">
        <f>IF(WEEKDAY(E58)=1,E58+1,"")</f>
        <v/>
      </c>
      <c r="P61" s="30">
        <f>IF(WEEKDAY(E60)=1,E60+1,"")</f>
        <v>41967</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41996</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41765</v>
      </c>
      <c r="R64"/>
      <c r="S64"/>
      <c r="T64"/>
    </row>
    <row r="65" spans="4:20" hidden="1">
      <c r="D65" s="120" t="s">
        <v>22</v>
      </c>
      <c r="E65" s="22">
        <f>DATE(C8,12,29)</f>
        <v>42002</v>
      </c>
      <c r="F65" s="121" t="s">
        <v>10</v>
      </c>
      <c r="G65" s="21"/>
      <c r="L65"/>
      <c r="M65"/>
      <c r="N65"/>
      <c r="O65"/>
      <c r="P65"/>
      <c r="Q65"/>
      <c r="R65"/>
      <c r="S65"/>
      <c r="T65"/>
    </row>
    <row r="66" spans="4:20" hidden="1">
      <c r="D66" s="120" t="s">
        <v>22</v>
      </c>
      <c r="E66" s="22">
        <f>DATE(C8,12,30)</f>
        <v>42003</v>
      </c>
      <c r="F66" s="121" t="s">
        <v>10</v>
      </c>
      <c r="G66" s="21"/>
      <c r="L66" t="s">
        <v>45</v>
      </c>
      <c r="M66"/>
      <c r="N66"/>
      <c r="O66"/>
      <c r="P66"/>
      <c r="Q66"/>
      <c r="R66"/>
      <c r="S66"/>
      <c r="T66"/>
    </row>
    <row r="67" spans="4:20" hidden="1">
      <c r="D67" s="120" t="s">
        <v>22</v>
      </c>
      <c r="E67" s="22">
        <f>DATE(C8,12,31)</f>
        <v>42004</v>
      </c>
      <c r="F67" s="121" t="s">
        <v>10</v>
      </c>
      <c r="G67" s="21"/>
      <c r="L67" s="30">
        <f>INT(L68+L69-L70)</f>
        <v>21</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41640</v>
      </c>
      <c r="F69" s="121" t="s">
        <v>10</v>
      </c>
      <c r="G69" s="28"/>
      <c r="L69" s="18">
        <f>(C8-2000)*0.242194</f>
        <v>3.3907159999999998</v>
      </c>
      <c r="M69"/>
      <c r="N69"/>
      <c r="O69"/>
      <c r="P69"/>
      <c r="Q69" s="30">
        <f>INT(Q70+Q71-Q72)</f>
        <v>23</v>
      </c>
      <c r="R69"/>
      <c r="S69"/>
      <c r="T69"/>
    </row>
    <row r="70" spans="4:20" hidden="1">
      <c r="D70" s="120" t="s">
        <v>24</v>
      </c>
      <c r="E70" s="27">
        <f>DATE(C8,1,2)</f>
        <v>41641</v>
      </c>
      <c r="F70" s="121" t="s">
        <v>10</v>
      </c>
      <c r="G70" s="28"/>
      <c r="L70" s="18">
        <f>INT((C8-2000)/4)</f>
        <v>3</v>
      </c>
      <c r="M70"/>
      <c r="N70"/>
      <c r="O70"/>
      <c r="P70"/>
      <c r="Q70" s="18">
        <v>23.09</v>
      </c>
      <c r="R70"/>
      <c r="S70"/>
      <c r="T70"/>
    </row>
    <row r="71" spans="4:20" hidden="1">
      <c r="D71" s="120" t="s">
        <v>24</v>
      </c>
      <c r="E71" s="27">
        <f>DATE(C8,1,3)</f>
        <v>41642</v>
      </c>
      <c r="F71" s="121" t="s">
        <v>10</v>
      </c>
      <c r="G71" s="28"/>
      <c r="L71"/>
      <c r="M71"/>
      <c r="N71"/>
      <c r="O71"/>
      <c r="P71"/>
      <c r="Q71" s="18">
        <f>(C8-2000)*0.242194</f>
        <v>3.3907159999999998</v>
      </c>
      <c r="R71"/>
      <c r="S71"/>
      <c r="T71"/>
    </row>
    <row r="72" spans="4:20" hidden="1">
      <c r="D72" s="120" t="s">
        <v>25</v>
      </c>
      <c r="E72" s="27">
        <f>O57</f>
        <v>41652</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41681</v>
      </c>
      <c r="F74" s="31" t="s">
        <v>10</v>
      </c>
      <c r="G74" s="28"/>
    </row>
    <row r="75" spans="4:20" hidden="1">
      <c r="D75" s="120" t="s">
        <v>11</v>
      </c>
      <c r="E75" s="22" t="str">
        <f>T61</f>
        <v/>
      </c>
      <c r="F75" s="121" t="s">
        <v>10</v>
      </c>
      <c r="G75" s="21"/>
    </row>
    <row r="76" spans="4:20" hidden="1">
      <c r="D76" s="120" t="s">
        <v>27</v>
      </c>
      <c r="E76" s="27">
        <f>DATE(C8,3,L67)</f>
        <v>41719</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14" priority="17">
      <formula>WEEKDAY(D9)=1</formula>
    </cfRule>
  </conditionalFormatting>
  <conditionalFormatting sqref="G9:G39">
    <cfRule type="expression" dxfId="13" priority="16">
      <formula>WEEKDAY(D9)=7</formula>
    </cfRule>
  </conditionalFormatting>
  <conditionalFormatting sqref="G9:G39">
    <cfRule type="expression" dxfId="12" priority="15">
      <formula>COUNTIF($E$43:$E$78,D9)=1</formula>
    </cfRule>
  </conditionalFormatting>
  <conditionalFormatting sqref="G9:G39">
    <cfRule type="expression" dxfId="11" priority="13" stopIfTrue="1">
      <formula>COUNTIF($X$49:$X$51,D9)</formula>
    </cfRule>
  </conditionalFormatting>
  <conditionalFormatting sqref="I9:I39 Q9:Q39 K9:K39 S9:S39 AO9:AO39 AS9:AS39 AM9:AM39 AQ9:AQ39">
    <cfRule type="cellIs" dxfId="10" priority="10" operator="equal">
      <formula>""</formula>
    </cfRule>
  </conditionalFormatting>
  <pageMargins left="0.74" right="0.28999999999999998" top="0.75" bottom="0.52" header="0.3" footer="0.3"/>
  <pageSetup paperSize="9" scale="98" orientation="portrait" verticalDpi="0" r:id="rId1"/>
</worksheet>
</file>

<file path=xl/worksheets/sheet16.xml><?xml version="1.0" encoding="utf-8"?>
<worksheet xmlns="http://schemas.openxmlformats.org/spreadsheetml/2006/main" xmlns:r="http://schemas.openxmlformats.org/officeDocument/2006/relationships">
  <dimension ref="A1:X132"/>
  <sheetViews>
    <sheetView showGridLines="0" workbookViewId="0"/>
  </sheetViews>
  <sheetFormatPr defaultRowHeight="12"/>
  <cols>
    <col min="1" max="29" width="4.28515625" style="3" customWidth="1"/>
    <col min="30" max="16384" width="9.140625" style="3"/>
  </cols>
  <sheetData>
    <row r="1" spans="1:24">
      <c r="Q1" s="3" t="s">
        <v>101</v>
      </c>
    </row>
    <row r="2" spans="1:24">
      <c r="Q2" s="110" t="s">
        <v>102</v>
      </c>
    </row>
    <row r="3" spans="1:24">
      <c r="A3" s="3" t="s">
        <v>103</v>
      </c>
      <c r="Q3" s="3" t="s">
        <v>104</v>
      </c>
    </row>
    <row r="5" spans="1:24">
      <c r="C5" s="3" t="s">
        <v>105</v>
      </c>
    </row>
    <row r="7" spans="1:24">
      <c r="A7" s="3" t="s">
        <v>106</v>
      </c>
    </row>
    <row r="8" spans="1:24">
      <c r="A8" s="364" t="s">
        <v>107</v>
      </c>
      <c r="B8" s="364"/>
      <c r="C8" s="364"/>
      <c r="D8" s="364"/>
      <c r="E8" s="364"/>
      <c r="F8" s="364"/>
      <c r="G8" s="364"/>
      <c r="H8" s="364"/>
      <c r="I8" s="364"/>
      <c r="J8" s="364"/>
      <c r="K8" s="364"/>
      <c r="L8" s="364"/>
      <c r="M8" s="364"/>
      <c r="N8" s="364"/>
      <c r="O8" s="364"/>
      <c r="P8" s="364"/>
      <c r="Q8" s="364"/>
      <c r="R8" s="364"/>
      <c r="S8" s="364"/>
      <c r="T8" s="364"/>
      <c r="U8" s="364"/>
      <c r="V8" s="364"/>
      <c r="W8" s="364"/>
      <c r="X8" s="364"/>
    </row>
    <row r="9" spans="1:24">
      <c r="A9" s="364"/>
      <c r="B9" s="364"/>
      <c r="C9" s="364"/>
      <c r="D9" s="364"/>
      <c r="E9" s="364"/>
      <c r="F9" s="364"/>
      <c r="G9" s="364"/>
      <c r="H9" s="364"/>
      <c r="I9" s="364"/>
      <c r="J9" s="364"/>
      <c r="K9" s="364"/>
      <c r="L9" s="364"/>
      <c r="M9" s="364"/>
      <c r="N9" s="364"/>
      <c r="O9" s="364"/>
      <c r="P9" s="364"/>
      <c r="Q9" s="364"/>
      <c r="R9" s="364"/>
      <c r="S9" s="364"/>
      <c r="T9" s="364"/>
      <c r="U9" s="364"/>
      <c r="V9" s="364"/>
      <c r="W9" s="364"/>
      <c r="X9" s="364"/>
    </row>
    <row r="10" spans="1:24">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row>
    <row r="11" spans="1:24">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row>
    <row r="12" spans="1:24">
      <c r="A12" s="364"/>
      <c r="B12" s="364"/>
      <c r="C12" s="364"/>
      <c r="D12" s="364"/>
      <c r="E12" s="364"/>
      <c r="F12" s="364"/>
      <c r="G12" s="364"/>
      <c r="H12" s="364"/>
      <c r="I12" s="364"/>
      <c r="J12" s="364"/>
      <c r="K12" s="364"/>
      <c r="L12" s="364"/>
      <c r="M12" s="364"/>
      <c r="N12" s="364"/>
      <c r="O12" s="364"/>
      <c r="P12" s="364"/>
      <c r="Q12" s="364"/>
      <c r="R12" s="364"/>
      <c r="S12" s="364"/>
      <c r="T12" s="364"/>
      <c r="U12" s="364"/>
      <c r="V12" s="364"/>
      <c r="W12" s="364"/>
      <c r="X12" s="364"/>
    </row>
    <row r="13" spans="1:24">
      <c r="A13" s="364" t="s">
        <v>108</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row>
    <row r="14" spans="1:24">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row>
    <row r="17" spans="1:24">
      <c r="Q17" s="3" t="s">
        <v>109</v>
      </c>
      <c r="U17" s="3" t="s">
        <v>110</v>
      </c>
    </row>
    <row r="18" spans="1:24">
      <c r="Q18" s="3" t="s">
        <v>111</v>
      </c>
    </row>
    <row r="19" spans="1:24">
      <c r="A19" s="3" t="s">
        <v>112</v>
      </c>
    </row>
    <row r="20" spans="1:24">
      <c r="Q20" s="3" t="s">
        <v>113</v>
      </c>
    </row>
    <row r="21" spans="1:24">
      <c r="C21" s="3" t="s">
        <v>105</v>
      </c>
    </row>
    <row r="23" spans="1:24">
      <c r="A23" s="364" t="s">
        <v>114</v>
      </c>
      <c r="B23" s="364"/>
      <c r="C23" s="364"/>
      <c r="D23" s="364"/>
      <c r="E23" s="364"/>
      <c r="F23" s="364"/>
      <c r="G23" s="364"/>
      <c r="H23" s="364"/>
      <c r="I23" s="364"/>
      <c r="J23" s="364"/>
      <c r="K23" s="364"/>
      <c r="L23" s="364"/>
      <c r="M23" s="364"/>
      <c r="N23" s="364"/>
      <c r="O23" s="364"/>
      <c r="P23" s="364"/>
      <c r="Q23" s="364"/>
      <c r="R23" s="364"/>
      <c r="S23" s="364"/>
      <c r="T23" s="364"/>
      <c r="U23" s="364"/>
      <c r="V23" s="364"/>
      <c r="W23" s="364"/>
      <c r="X23" s="364"/>
    </row>
    <row r="24" spans="1:24">
      <c r="A24" s="364"/>
      <c r="B24" s="364"/>
      <c r="C24" s="364"/>
      <c r="D24" s="364"/>
      <c r="E24" s="364"/>
      <c r="F24" s="364"/>
      <c r="G24" s="364"/>
      <c r="H24" s="364"/>
      <c r="I24" s="364"/>
      <c r="J24" s="364"/>
      <c r="K24" s="364"/>
      <c r="L24" s="364"/>
      <c r="M24" s="364"/>
      <c r="N24" s="364"/>
      <c r="O24" s="364"/>
      <c r="P24" s="364"/>
      <c r="Q24" s="364"/>
      <c r="R24" s="364"/>
      <c r="S24" s="364"/>
      <c r="T24" s="364"/>
      <c r="U24" s="364"/>
      <c r="V24" s="364"/>
      <c r="W24" s="364"/>
      <c r="X24" s="364"/>
    </row>
    <row r="25" spans="1:24">
      <c r="A25" s="364"/>
      <c r="B25" s="364"/>
      <c r="C25" s="364"/>
      <c r="D25" s="364"/>
      <c r="E25" s="364"/>
      <c r="F25" s="364"/>
      <c r="G25" s="364"/>
      <c r="H25" s="364"/>
      <c r="I25" s="364"/>
      <c r="J25" s="364"/>
      <c r="K25" s="364"/>
      <c r="L25" s="364"/>
      <c r="M25" s="364"/>
      <c r="N25" s="364"/>
      <c r="O25" s="364"/>
      <c r="P25" s="364"/>
      <c r="Q25" s="364"/>
      <c r="R25" s="364"/>
      <c r="S25" s="364"/>
      <c r="T25" s="364"/>
      <c r="U25" s="364"/>
      <c r="V25" s="364"/>
      <c r="W25" s="364"/>
      <c r="X25" s="364"/>
    </row>
    <row r="26" spans="1:24">
      <c r="A26" s="364"/>
      <c r="B26" s="364"/>
      <c r="C26" s="364"/>
      <c r="D26" s="364"/>
      <c r="E26" s="364"/>
      <c r="F26" s="364"/>
      <c r="G26" s="364"/>
      <c r="H26" s="364"/>
      <c r="I26" s="364"/>
      <c r="J26" s="364"/>
      <c r="K26" s="364"/>
      <c r="L26" s="364"/>
      <c r="M26" s="364"/>
      <c r="N26" s="364"/>
      <c r="O26" s="364"/>
      <c r="P26" s="364"/>
      <c r="Q26" s="364"/>
      <c r="R26" s="364"/>
      <c r="S26" s="364"/>
      <c r="T26" s="364"/>
      <c r="U26" s="364"/>
      <c r="V26" s="364"/>
      <c r="W26" s="364"/>
      <c r="X26" s="364"/>
    </row>
    <row r="27" spans="1:24">
      <c r="A27" s="364" t="s">
        <v>115</v>
      </c>
      <c r="B27" s="364"/>
      <c r="C27" s="364"/>
      <c r="D27" s="364"/>
      <c r="E27" s="364"/>
      <c r="F27" s="364"/>
      <c r="G27" s="364"/>
      <c r="H27" s="364"/>
      <c r="I27" s="364"/>
      <c r="J27" s="364"/>
      <c r="K27" s="364"/>
      <c r="L27" s="364"/>
      <c r="M27" s="364"/>
      <c r="N27" s="364"/>
      <c r="O27" s="364"/>
      <c r="P27" s="364"/>
      <c r="Q27" s="364"/>
      <c r="R27" s="364"/>
      <c r="S27" s="364"/>
      <c r="T27" s="364"/>
      <c r="U27" s="364"/>
      <c r="V27" s="364"/>
      <c r="W27" s="364"/>
      <c r="X27" s="364"/>
    </row>
    <row r="28" spans="1:24">
      <c r="A28" s="364"/>
      <c r="B28" s="364"/>
      <c r="C28" s="364"/>
      <c r="D28" s="364"/>
      <c r="E28" s="364"/>
      <c r="F28" s="364"/>
      <c r="G28" s="364"/>
      <c r="H28" s="364"/>
      <c r="I28" s="364"/>
      <c r="J28" s="364"/>
      <c r="K28" s="364"/>
      <c r="L28" s="364"/>
      <c r="M28" s="364"/>
      <c r="N28" s="364"/>
      <c r="O28" s="364"/>
      <c r="P28" s="364"/>
      <c r="Q28" s="364"/>
      <c r="R28" s="364"/>
      <c r="S28" s="364"/>
      <c r="T28" s="364"/>
      <c r="U28" s="364"/>
      <c r="V28" s="364"/>
      <c r="W28" s="364"/>
      <c r="X28" s="364"/>
    </row>
    <row r="29" spans="1:24">
      <c r="A29" s="364"/>
      <c r="B29" s="364"/>
      <c r="C29" s="364"/>
      <c r="D29" s="364"/>
      <c r="E29" s="364"/>
      <c r="F29" s="364"/>
      <c r="G29" s="364"/>
      <c r="H29" s="364"/>
      <c r="I29" s="364"/>
      <c r="J29" s="364"/>
      <c r="K29" s="364"/>
      <c r="L29" s="364"/>
      <c r="M29" s="364"/>
      <c r="N29" s="364"/>
      <c r="O29" s="364"/>
      <c r="P29" s="364"/>
      <c r="Q29" s="364"/>
      <c r="R29" s="364"/>
      <c r="S29" s="364"/>
      <c r="T29" s="364"/>
      <c r="U29" s="364"/>
      <c r="V29" s="364"/>
      <c r="W29" s="364"/>
      <c r="X29" s="364"/>
    </row>
    <row r="30" spans="1:24">
      <c r="A30" s="364" t="s">
        <v>116</v>
      </c>
      <c r="B30" s="364"/>
      <c r="C30" s="364"/>
      <c r="D30" s="364"/>
      <c r="E30" s="364"/>
      <c r="F30" s="364"/>
      <c r="G30" s="364"/>
      <c r="H30" s="364"/>
      <c r="I30" s="364"/>
      <c r="J30" s="364"/>
      <c r="K30" s="364"/>
      <c r="L30" s="364"/>
      <c r="M30" s="364"/>
      <c r="N30" s="364"/>
      <c r="O30" s="364"/>
      <c r="P30" s="364"/>
      <c r="Q30" s="364"/>
      <c r="R30" s="364"/>
      <c r="S30" s="364"/>
      <c r="T30" s="364"/>
      <c r="U30" s="364"/>
      <c r="V30" s="364"/>
      <c r="W30" s="364"/>
      <c r="X30" s="364"/>
    </row>
    <row r="31" spans="1:24">
      <c r="A31" s="364"/>
      <c r="B31" s="364"/>
      <c r="C31" s="364"/>
      <c r="D31" s="364"/>
      <c r="E31" s="364"/>
      <c r="F31" s="364"/>
      <c r="G31" s="364"/>
      <c r="H31" s="364"/>
      <c r="I31" s="364"/>
      <c r="J31" s="364"/>
      <c r="K31" s="364"/>
      <c r="L31" s="364"/>
      <c r="M31" s="364"/>
      <c r="N31" s="364"/>
      <c r="O31" s="364"/>
      <c r="P31" s="364"/>
      <c r="Q31" s="364"/>
      <c r="R31" s="364"/>
      <c r="S31" s="364"/>
      <c r="T31" s="364"/>
      <c r="U31" s="364"/>
      <c r="V31" s="364"/>
      <c r="W31" s="364"/>
      <c r="X31" s="364"/>
    </row>
    <row r="32" spans="1:24">
      <c r="A32" s="364"/>
      <c r="B32" s="364"/>
      <c r="C32" s="364"/>
      <c r="D32" s="364"/>
      <c r="E32" s="364"/>
      <c r="F32" s="364"/>
      <c r="G32" s="364"/>
      <c r="H32" s="364"/>
      <c r="I32" s="364"/>
      <c r="J32" s="364"/>
      <c r="K32" s="364"/>
      <c r="L32" s="364"/>
      <c r="M32" s="364"/>
      <c r="N32" s="364"/>
      <c r="O32" s="364"/>
      <c r="P32" s="364"/>
      <c r="Q32" s="364"/>
      <c r="R32" s="364"/>
      <c r="S32" s="364"/>
      <c r="T32" s="364"/>
      <c r="U32" s="364"/>
      <c r="V32" s="364"/>
      <c r="W32" s="364"/>
      <c r="X32" s="364"/>
    </row>
    <row r="35" spans="1:24">
      <c r="T35" s="111" t="s">
        <v>117</v>
      </c>
    </row>
    <row r="36" spans="1:24">
      <c r="A36" s="3" t="s">
        <v>118</v>
      </c>
    </row>
    <row r="37" spans="1:24">
      <c r="Q37" s="3" t="s">
        <v>119</v>
      </c>
    </row>
    <row r="38" spans="1:24">
      <c r="C38" s="3" t="s">
        <v>120</v>
      </c>
    </row>
    <row r="40" spans="1:24">
      <c r="A40" s="364" t="s">
        <v>121</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row>
    <row r="41" spans="1:24">
      <c r="A41" s="364"/>
      <c r="B41" s="364"/>
      <c r="C41" s="364"/>
      <c r="D41" s="364"/>
      <c r="E41" s="364"/>
      <c r="F41" s="364"/>
      <c r="G41" s="364"/>
      <c r="H41" s="364"/>
      <c r="I41" s="364"/>
      <c r="J41" s="364"/>
      <c r="K41" s="364"/>
      <c r="L41" s="364"/>
      <c r="M41" s="364"/>
      <c r="N41" s="364"/>
      <c r="O41" s="364"/>
      <c r="P41" s="364"/>
      <c r="Q41" s="364"/>
      <c r="R41" s="364"/>
      <c r="S41" s="364"/>
      <c r="T41" s="364"/>
      <c r="U41" s="364"/>
      <c r="V41" s="364"/>
      <c r="W41" s="364"/>
      <c r="X41" s="364"/>
    </row>
    <row r="42" spans="1:24">
      <c r="A42" s="364" t="s">
        <v>122</v>
      </c>
      <c r="B42" s="364"/>
      <c r="C42" s="364"/>
      <c r="D42" s="364"/>
      <c r="E42" s="364"/>
      <c r="F42" s="364"/>
      <c r="G42" s="364"/>
      <c r="H42" s="364"/>
      <c r="I42" s="364"/>
      <c r="J42" s="364"/>
      <c r="K42" s="364"/>
      <c r="L42" s="364"/>
      <c r="M42" s="364"/>
      <c r="N42" s="364"/>
      <c r="O42" s="364"/>
      <c r="P42" s="364"/>
      <c r="Q42" s="364"/>
      <c r="R42" s="364"/>
      <c r="S42" s="364"/>
      <c r="T42" s="364"/>
      <c r="U42" s="364"/>
      <c r="V42" s="364"/>
      <c r="W42" s="364"/>
      <c r="X42" s="364"/>
    </row>
    <row r="43" spans="1:24">
      <c r="A43" s="364"/>
      <c r="B43" s="364"/>
      <c r="C43" s="364"/>
      <c r="D43" s="364"/>
      <c r="E43" s="364"/>
      <c r="F43" s="364"/>
      <c r="G43" s="364"/>
      <c r="H43" s="364"/>
      <c r="I43" s="364"/>
      <c r="J43" s="364"/>
      <c r="K43" s="364"/>
      <c r="L43" s="364"/>
      <c r="M43" s="364"/>
      <c r="N43" s="364"/>
      <c r="O43" s="364"/>
      <c r="P43" s="364"/>
      <c r="Q43" s="364"/>
      <c r="R43" s="364"/>
      <c r="S43" s="364"/>
      <c r="T43" s="364"/>
      <c r="U43" s="364"/>
      <c r="V43" s="364"/>
      <c r="W43" s="364"/>
      <c r="X43" s="364"/>
    </row>
    <row r="45" spans="1:24">
      <c r="J45" t="s">
        <v>123</v>
      </c>
    </row>
    <row r="47" spans="1:24">
      <c r="A47" s="3">
        <v>1</v>
      </c>
      <c r="B47" t="s">
        <v>124</v>
      </c>
    </row>
    <row r="48" spans="1:24">
      <c r="A48" s="3">
        <v>2</v>
      </c>
      <c r="B48" t="s">
        <v>125</v>
      </c>
    </row>
    <row r="49" spans="1:24">
      <c r="A49" s="3">
        <v>3</v>
      </c>
      <c r="B49" t="s">
        <v>126</v>
      </c>
    </row>
    <row r="51" spans="1:24">
      <c r="B51" s="3" t="s">
        <v>127</v>
      </c>
      <c r="C51" t="s">
        <v>128</v>
      </c>
    </row>
    <row r="52" spans="1:24">
      <c r="C52" s="33" t="s">
        <v>129</v>
      </c>
      <c r="D52" t="s">
        <v>130</v>
      </c>
    </row>
    <row r="53" spans="1:24">
      <c r="C53" s="33" t="s">
        <v>131</v>
      </c>
      <c r="D53" t="s">
        <v>132</v>
      </c>
    </row>
    <row r="54" spans="1:24">
      <c r="C54" s="33" t="s">
        <v>131</v>
      </c>
      <c r="D54" t="s">
        <v>133</v>
      </c>
    </row>
    <row r="57" spans="1:24">
      <c r="S57" t="s">
        <v>134</v>
      </c>
    </row>
    <row r="58" spans="1:24">
      <c r="S58" s="112" t="s">
        <v>135</v>
      </c>
    </row>
    <row r="59" spans="1:24">
      <c r="A59" t="s">
        <v>136</v>
      </c>
    </row>
    <row r="60" spans="1:24">
      <c r="O60" t="s">
        <v>137</v>
      </c>
    </row>
    <row r="61" spans="1:24">
      <c r="C61" t="s">
        <v>138</v>
      </c>
    </row>
    <row r="63" spans="1:24">
      <c r="A63" s="365" t="s">
        <v>139</v>
      </c>
      <c r="B63" s="365"/>
      <c r="C63" s="365"/>
      <c r="D63" s="365"/>
      <c r="E63" s="365"/>
      <c r="F63" s="365"/>
      <c r="G63" s="365"/>
      <c r="H63" s="365"/>
      <c r="I63" s="365"/>
      <c r="J63" s="365"/>
      <c r="K63" s="365"/>
      <c r="L63" s="365"/>
      <c r="M63" s="365"/>
      <c r="N63" s="365"/>
      <c r="O63" s="365"/>
      <c r="P63" s="365"/>
      <c r="Q63" s="365"/>
      <c r="R63" s="365"/>
      <c r="S63" s="365"/>
      <c r="T63" s="365"/>
      <c r="U63" s="365"/>
      <c r="V63" s="365"/>
      <c r="W63" s="365"/>
      <c r="X63" s="365"/>
    </row>
    <row r="64" spans="1:24">
      <c r="A64" s="365"/>
      <c r="B64" s="365"/>
      <c r="C64" s="365"/>
      <c r="D64" s="365"/>
      <c r="E64" s="365"/>
      <c r="F64" s="365"/>
      <c r="G64" s="365"/>
      <c r="H64" s="365"/>
      <c r="I64" s="365"/>
      <c r="J64" s="365"/>
      <c r="K64" s="365"/>
      <c r="L64" s="365"/>
      <c r="M64" s="365"/>
      <c r="N64" s="365"/>
      <c r="O64" s="365"/>
      <c r="P64" s="365"/>
      <c r="Q64" s="365"/>
      <c r="R64" s="365"/>
      <c r="S64" s="365"/>
      <c r="T64" s="365"/>
      <c r="U64" s="365"/>
      <c r="V64" s="365"/>
      <c r="W64" s="365"/>
      <c r="X64" s="365"/>
    </row>
    <row r="65" spans="1:24">
      <c r="A65" s="365"/>
      <c r="B65" s="365"/>
      <c r="C65" s="365"/>
      <c r="D65" s="365"/>
      <c r="E65" s="365"/>
      <c r="F65" s="365"/>
      <c r="G65" s="365"/>
      <c r="H65" s="365"/>
      <c r="I65" s="365"/>
      <c r="J65" s="365"/>
      <c r="K65" s="365"/>
      <c r="L65" s="365"/>
      <c r="M65" s="365"/>
      <c r="N65" s="365"/>
      <c r="O65" s="365"/>
      <c r="P65" s="365"/>
      <c r="Q65" s="365"/>
      <c r="R65" s="365"/>
      <c r="S65" s="365"/>
      <c r="T65" s="365"/>
      <c r="U65" s="365"/>
      <c r="V65" s="365"/>
      <c r="W65" s="365"/>
      <c r="X65" s="365"/>
    </row>
    <row r="66" spans="1:24">
      <c r="A66" s="365"/>
      <c r="B66" s="365"/>
      <c r="C66" s="365"/>
      <c r="D66" s="365"/>
      <c r="E66" s="365"/>
      <c r="F66" s="365"/>
      <c r="G66" s="365"/>
      <c r="H66" s="365"/>
      <c r="I66" s="365"/>
      <c r="J66" s="365"/>
      <c r="K66" s="365"/>
      <c r="L66" s="365"/>
      <c r="M66" s="365"/>
      <c r="N66" s="365"/>
      <c r="O66" s="365"/>
      <c r="P66" s="365"/>
      <c r="Q66" s="365"/>
      <c r="R66" s="365"/>
      <c r="S66" s="365"/>
      <c r="T66" s="365"/>
      <c r="U66" s="365"/>
      <c r="V66" s="365"/>
      <c r="W66" s="365"/>
      <c r="X66" s="365"/>
    </row>
    <row r="67" spans="1:24">
      <c r="A67" s="365"/>
      <c r="B67" s="365"/>
      <c r="C67" s="365"/>
      <c r="D67" s="365"/>
      <c r="E67" s="365"/>
      <c r="F67" s="365"/>
      <c r="G67" s="365"/>
      <c r="H67" s="365"/>
      <c r="I67" s="365"/>
      <c r="J67" s="365"/>
      <c r="K67" s="365"/>
      <c r="L67" s="365"/>
      <c r="M67" s="365"/>
      <c r="N67" s="365"/>
      <c r="O67" s="365"/>
      <c r="P67" s="365"/>
      <c r="Q67" s="365"/>
      <c r="R67" s="365"/>
      <c r="S67" s="365"/>
      <c r="T67" s="365"/>
      <c r="U67" s="365"/>
      <c r="V67" s="365"/>
      <c r="W67" s="365"/>
      <c r="X67" s="365"/>
    </row>
    <row r="68" spans="1:24">
      <c r="A68" s="365" t="s">
        <v>140</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row>
    <row r="69" spans="1:24">
      <c r="A69" s="365"/>
      <c r="B69" s="365"/>
      <c r="C69" s="365"/>
      <c r="D69" s="365"/>
      <c r="E69" s="365"/>
      <c r="F69" s="365"/>
      <c r="G69" s="365"/>
      <c r="H69" s="365"/>
      <c r="I69" s="365"/>
      <c r="J69" s="365"/>
      <c r="K69" s="365"/>
      <c r="L69" s="365"/>
      <c r="M69" s="365"/>
      <c r="N69" s="365"/>
      <c r="O69" s="365"/>
      <c r="P69" s="365"/>
      <c r="Q69" s="365"/>
      <c r="R69" s="365"/>
      <c r="S69" s="365"/>
      <c r="T69" s="365"/>
      <c r="U69" s="365"/>
      <c r="V69" s="365"/>
      <c r="W69" s="365"/>
      <c r="X69" s="365"/>
    </row>
    <row r="70" spans="1:24">
      <c r="A70" s="365" t="s">
        <v>141</v>
      </c>
      <c r="B70" s="365"/>
      <c r="C70" s="365"/>
      <c r="D70" s="365"/>
      <c r="E70" s="365"/>
      <c r="F70" s="365"/>
      <c r="G70" s="365"/>
      <c r="H70" s="365"/>
      <c r="I70" s="365"/>
      <c r="J70" s="365"/>
      <c r="K70" s="365"/>
      <c r="L70" s="365"/>
      <c r="M70" s="365"/>
      <c r="N70" s="365"/>
      <c r="O70" s="365"/>
      <c r="P70" s="365"/>
      <c r="Q70" s="365"/>
      <c r="R70" s="365"/>
      <c r="S70" s="365"/>
      <c r="T70" s="365"/>
      <c r="U70" s="365"/>
      <c r="V70" s="365"/>
      <c r="W70" s="365"/>
      <c r="X70" s="365"/>
    </row>
    <row r="71" spans="1:24">
      <c r="A71" s="365"/>
      <c r="B71" s="365"/>
      <c r="C71" s="365"/>
      <c r="D71" s="365"/>
      <c r="E71" s="365"/>
      <c r="F71" s="365"/>
      <c r="G71" s="365"/>
      <c r="H71" s="365"/>
      <c r="I71" s="365"/>
      <c r="J71" s="365"/>
      <c r="K71" s="365"/>
      <c r="L71" s="365"/>
      <c r="M71" s="365"/>
      <c r="N71" s="365"/>
      <c r="O71" s="365"/>
      <c r="P71" s="365"/>
      <c r="Q71" s="365"/>
      <c r="R71" s="365"/>
      <c r="S71" s="365"/>
      <c r="T71" s="365"/>
      <c r="U71" s="365"/>
      <c r="V71" s="365"/>
      <c r="W71" s="365"/>
      <c r="X71" s="365"/>
    </row>
    <row r="72" spans="1:24">
      <c r="A72"/>
    </row>
    <row r="73" spans="1:24">
      <c r="J73" t="s">
        <v>123</v>
      </c>
    </row>
    <row r="75" spans="1:24">
      <c r="A75" s="3">
        <v>1</v>
      </c>
      <c r="B75" t="s">
        <v>142</v>
      </c>
    </row>
    <row r="76" spans="1:24">
      <c r="B76" s="365" t="s">
        <v>143</v>
      </c>
      <c r="C76" s="365"/>
      <c r="D76" s="365"/>
      <c r="E76" s="365"/>
      <c r="F76" s="365"/>
      <c r="G76" s="365"/>
      <c r="H76" s="365"/>
      <c r="I76" s="365"/>
      <c r="J76" s="365"/>
      <c r="K76" s="365"/>
      <c r="L76" s="365"/>
      <c r="M76" s="365"/>
      <c r="N76" s="365"/>
      <c r="O76" s="365"/>
      <c r="P76" s="365"/>
      <c r="Q76" s="365"/>
      <c r="R76" s="365"/>
      <c r="S76" s="365"/>
      <c r="T76" s="365"/>
      <c r="U76" s="365"/>
      <c r="V76" s="365"/>
      <c r="W76" s="365"/>
      <c r="X76" s="365"/>
    </row>
    <row r="77" spans="1:24">
      <c r="B77" s="365"/>
      <c r="C77" s="365"/>
      <c r="D77" s="365"/>
      <c r="E77" s="365"/>
      <c r="F77" s="365"/>
      <c r="G77" s="365"/>
      <c r="H77" s="365"/>
      <c r="I77" s="365"/>
      <c r="J77" s="365"/>
      <c r="K77" s="365"/>
      <c r="L77" s="365"/>
      <c r="M77" s="365"/>
      <c r="N77" s="365"/>
      <c r="O77" s="365"/>
      <c r="P77" s="365"/>
      <c r="Q77" s="365"/>
      <c r="R77" s="365"/>
      <c r="S77" s="365"/>
      <c r="T77" s="365"/>
      <c r="U77" s="365"/>
      <c r="V77" s="365"/>
      <c r="W77" s="365"/>
      <c r="X77" s="365"/>
    </row>
    <row r="78" spans="1:24">
      <c r="B78" s="365"/>
      <c r="C78" s="365"/>
      <c r="D78" s="365"/>
      <c r="E78" s="365"/>
      <c r="F78" s="365"/>
      <c r="G78" s="365"/>
      <c r="H78" s="365"/>
      <c r="I78" s="365"/>
      <c r="J78" s="365"/>
      <c r="K78" s="365"/>
      <c r="L78" s="365"/>
      <c r="M78" s="365"/>
      <c r="N78" s="365"/>
      <c r="O78" s="365"/>
      <c r="P78" s="365"/>
      <c r="Q78" s="365"/>
      <c r="R78" s="365"/>
      <c r="S78" s="365"/>
      <c r="T78" s="365"/>
      <c r="U78" s="365"/>
      <c r="V78" s="365"/>
      <c r="W78" s="365"/>
      <c r="X78" s="365"/>
    </row>
    <row r="79" spans="1:24">
      <c r="B79" s="365"/>
      <c r="C79" s="365"/>
      <c r="D79" s="365"/>
      <c r="E79" s="365"/>
      <c r="F79" s="365"/>
      <c r="G79" s="365"/>
      <c r="H79" s="365"/>
      <c r="I79" s="365"/>
      <c r="J79" s="365"/>
      <c r="K79" s="365"/>
      <c r="L79" s="365"/>
      <c r="M79" s="365"/>
      <c r="N79" s="365"/>
      <c r="O79" s="365"/>
      <c r="P79" s="365"/>
      <c r="Q79" s="365"/>
      <c r="R79" s="365"/>
      <c r="S79" s="365"/>
      <c r="T79" s="365"/>
      <c r="U79" s="365"/>
      <c r="V79" s="365"/>
      <c r="W79" s="365"/>
      <c r="X79" s="365"/>
    </row>
    <row r="80" spans="1:24">
      <c r="B80" s="365" t="s">
        <v>144</v>
      </c>
      <c r="C80" s="365"/>
      <c r="D80" s="365"/>
      <c r="E80" s="365"/>
      <c r="F80" s="365"/>
      <c r="G80" s="365"/>
      <c r="H80" s="365"/>
      <c r="I80" s="365"/>
      <c r="J80" s="365"/>
      <c r="K80" s="365"/>
      <c r="L80" s="365"/>
      <c r="M80" s="365"/>
      <c r="N80" s="365"/>
      <c r="O80" s="365"/>
      <c r="P80" s="365"/>
      <c r="Q80" s="365"/>
      <c r="R80" s="365"/>
      <c r="S80" s="365"/>
      <c r="T80" s="365"/>
      <c r="U80" s="365"/>
      <c r="V80" s="365"/>
      <c r="W80" s="365"/>
      <c r="X80" s="365"/>
    </row>
    <row r="81" spans="2:24">
      <c r="B81" s="365"/>
      <c r="C81" s="365"/>
      <c r="D81" s="365"/>
      <c r="E81" s="365"/>
      <c r="F81" s="365"/>
      <c r="G81" s="365"/>
      <c r="H81" s="365"/>
      <c r="I81" s="365"/>
      <c r="J81" s="365"/>
      <c r="K81" s="365"/>
      <c r="L81" s="365"/>
      <c r="M81" s="365"/>
      <c r="N81" s="365"/>
      <c r="O81" s="365"/>
      <c r="P81" s="365"/>
      <c r="Q81" s="365"/>
      <c r="R81" s="365"/>
      <c r="S81" s="365"/>
      <c r="T81" s="365"/>
      <c r="U81" s="365"/>
      <c r="V81" s="365"/>
      <c r="W81" s="365"/>
      <c r="X81" s="365"/>
    </row>
    <row r="82" spans="2:24">
      <c r="B82" s="365"/>
      <c r="C82" s="365"/>
      <c r="D82" s="365"/>
      <c r="E82" s="365"/>
      <c r="F82" s="365"/>
      <c r="G82" s="365"/>
      <c r="H82" s="365"/>
      <c r="I82" s="365"/>
      <c r="J82" s="365"/>
      <c r="K82" s="365"/>
      <c r="L82" s="365"/>
      <c r="M82" s="365"/>
      <c r="N82" s="365"/>
      <c r="O82" s="365"/>
      <c r="P82" s="365"/>
      <c r="Q82" s="365"/>
      <c r="R82" s="365"/>
      <c r="S82" s="365"/>
      <c r="T82" s="365"/>
      <c r="U82" s="365"/>
      <c r="V82" s="365"/>
      <c r="W82" s="365"/>
      <c r="X82" s="365"/>
    </row>
    <row r="83" spans="2:24">
      <c r="B83" s="365" t="s">
        <v>145</v>
      </c>
      <c r="C83" s="365"/>
      <c r="D83" s="365"/>
      <c r="E83" s="365"/>
      <c r="F83" s="365"/>
      <c r="G83" s="365"/>
      <c r="H83" s="365"/>
      <c r="I83" s="365"/>
      <c r="J83" s="365"/>
      <c r="K83" s="365"/>
      <c r="L83" s="365"/>
      <c r="M83" s="365"/>
      <c r="N83" s="365"/>
      <c r="O83" s="365"/>
      <c r="P83" s="365"/>
      <c r="Q83" s="365"/>
      <c r="R83" s="365"/>
      <c r="S83" s="365"/>
      <c r="T83" s="365"/>
      <c r="U83" s="365"/>
      <c r="V83" s="365"/>
      <c r="W83" s="365"/>
      <c r="X83" s="365"/>
    </row>
    <row r="84" spans="2:24">
      <c r="B84" s="365"/>
      <c r="C84" s="365"/>
      <c r="D84" s="365"/>
      <c r="E84" s="365"/>
      <c r="F84" s="365"/>
      <c r="G84" s="365"/>
      <c r="H84" s="365"/>
      <c r="I84" s="365"/>
      <c r="J84" s="365"/>
      <c r="K84" s="365"/>
      <c r="L84" s="365"/>
      <c r="M84" s="365"/>
      <c r="N84" s="365"/>
      <c r="O84" s="365"/>
      <c r="P84" s="365"/>
      <c r="Q84" s="365"/>
      <c r="R84" s="365"/>
      <c r="S84" s="365"/>
      <c r="T84" s="365"/>
      <c r="U84" s="365"/>
      <c r="V84" s="365"/>
      <c r="W84" s="365"/>
      <c r="X84" s="365"/>
    </row>
    <row r="85" spans="2:24">
      <c r="B85" s="365"/>
      <c r="C85" s="365"/>
      <c r="D85" s="365"/>
      <c r="E85" s="365"/>
      <c r="F85" s="365"/>
      <c r="G85" s="365"/>
      <c r="H85" s="365"/>
      <c r="I85" s="365"/>
      <c r="J85" s="365"/>
      <c r="K85" s="365"/>
      <c r="L85" s="365"/>
      <c r="M85" s="365"/>
      <c r="N85" s="365"/>
      <c r="O85" s="365"/>
      <c r="P85" s="365"/>
      <c r="Q85" s="365"/>
      <c r="R85" s="365"/>
      <c r="S85" s="365"/>
      <c r="T85" s="365"/>
      <c r="U85" s="365"/>
      <c r="V85" s="365"/>
      <c r="W85" s="365"/>
      <c r="X85" s="365"/>
    </row>
    <row r="86" spans="2:24">
      <c r="B86" s="365"/>
      <c r="C86" s="365"/>
      <c r="D86" s="365"/>
      <c r="E86" s="365"/>
      <c r="F86" s="365"/>
      <c r="G86" s="365"/>
      <c r="H86" s="365"/>
      <c r="I86" s="365"/>
      <c r="J86" s="365"/>
      <c r="K86" s="365"/>
      <c r="L86" s="365"/>
      <c r="M86" s="365"/>
      <c r="N86" s="365"/>
      <c r="O86" s="365"/>
      <c r="P86" s="365"/>
      <c r="Q86" s="365"/>
      <c r="R86" s="365"/>
      <c r="S86" s="365"/>
      <c r="T86" s="365"/>
      <c r="U86" s="365"/>
      <c r="V86" s="365"/>
      <c r="W86" s="365"/>
      <c r="X86" s="365"/>
    </row>
    <row r="87" spans="2:24">
      <c r="B87" s="365" t="s">
        <v>146</v>
      </c>
      <c r="C87" s="365"/>
      <c r="D87" s="365"/>
      <c r="E87" s="365"/>
      <c r="F87" s="365"/>
      <c r="G87" s="365"/>
      <c r="H87" s="365"/>
      <c r="I87" s="365"/>
      <c r="J87" s="365"/>
      <c r="K87" s="365"/>
      <c r="L87" s="365"/>
      <c r="M87" s="365"/>
      <c r="N87" s="365"/>
      <c r="O87" s="365"/>
      <c r="P87" s="365"/>
      <c r="Q87" s="365"/>
      <c r="R87" s="365"/>
      <c r="S87" s="365"/>
      <c r="T87" s="365"/>
      <c r="U87" s="365"/>
      <c r="V87" s="365"/>
      <c r="W87" s="365"/>
      <c r="X87" s="365"/>
    </row>
    <row r="88" spans="2:24">
      <c r="B88" s="365"/>
      <c r="C88" s="365"/>
      <c r="D88" s="365"/>
      <c r="E88" s="365"/>
      <c r="F88" s="365"/>
      <c r="G88" s="365"/>
      <c r="H88" s="365"/>
      <c r="I88" s="365"/>
      <c r="J88" s="365"/>
      <c r="K88" s="365"/>
      <c r="L88" s="365"/>
      <c r="M88" s="365"/>
      <c r="N88" s="365"/>
      <c r="O88" s="365"/>
      <c r="P88" s="365"/>
      <c r="Q88" s="365"/>
      <c r="R88" s="365"/>
      <c r="S88" s="365"/>
      <c r="T88" s="365"/>
      <c r="U88" s="365"/>
      <c r="V88" s="365"/>
      <c r="W88" s="365"/>
      <c r="X88" s="365"/>
    </row>
    <row r="89" spans="2:24">
      <c r="B89" s="365" t="s">
        <v>147</v>
      </c>
      <c r="C89" s="365"/>
      <c r="D89" s="365"/>
      <c r="E89" s="365"/>
      <c r="F89" s="365"/>
      <c r="G89" s="365"/>
      <c r="H89" s="365"/>
      <c r="I89" s="365"/>
      <c r="J89" s="365"/>
      <c r="K89" s="365"/>
      <c r="L89" s="365"/>
      <c r="M89" s="365"/>
      <c r="N89" s="365"/>
      <c r="O89" s="365"/>
      <c r="P89" s="365"/>
      <c r="Q89" s="365"/>
      <c r="R89" s="365"/>
      <c r="S89" s="365"/>
      <c r="T89" s="365"/>
      <c r="U89" s="365"/>
      <c r="V89" s="365"/>
      <c r="W89" s="365"/>
      <c r="X89" s="365"/>
    </row>
    <row r="90" spans="2:24">
      <c r="B90" s="365"/>
      <c r="C90" s="365"/>
      <c r="D90" s="365"/>
      <c r="E90" s="365"/>
      <c r="F90" s="365"/>
      <c r="G90" s="365"/>
      <c r="H90" s="365"/>
      <c r="I90" s="365"/>
      <c r="J90" s="365"/>
      <c r="K90" s="365"/>
      <c r="L90" s="365"/>
      <c r="M90" s="365"/>
      <c r="N90" s="365"/>
      <c r="O90" s="365"/>
      <c r="P90" s="365"/>
      <c r="Q90" s="365"/>
      <c r="R90" s="365"/>
      <c r="S90" s="365"/>
      <c r="T90" s="365"/>
      <c r="U90" s="365"/>
      <c r="V90" s="365"/>
      <c r="W90" s="365"/>
      <c r="X90" s="365"/>
    </row>
    <row r="91" spans="2:24">
      <c r="B91" s="365"/>
      <c r="C91" s="365"/>
      <c r="D91" s="365"/>
      <c r="E91" s="365"/>
      <c r="F91" s="365"/>
      <c r="G91" s="365"/>
      <c r="H91" s="365"/>
      <c r="I91" s="365"/>
      <c r="J91" s="365"/>
      <c r="K91" s="365"/>
      <c r="L91" s="365"/>
      <c r="M91" s="365"/>
      <c r="N91" s="365"/>
      <c r="O91" s="365"/>
      <c r="P91" s="365"/>
      <c r="Q91" s="365"/>
      <c r="R91" s="365"/>
      <c r="S91" s="365"/>
      <c r="T91" s="365"/>
      <c r="U91" s="365"/>
      <c r="V91" s="365"/>
      <c r="W91" s="365"/>
      <c r="X91" s="365"/>
    </row>
    <row r="92" spans="2:24">
      <c r="B92" s="365"/>
      <c r="C92" s="365"/>
      <c r="D92" s="365"/>
      <c r="E92" s="365"/>
      <c r="F92" s="365"/>
      <c r="G92" s="365"/>
      <c r="H92" s="365"/>
      <c r="I92" s="365"/>
      <c r="J92" s="365"/>
      <c r="K92" s="365"/>
      <c r="L92" s="365"/>
      <c r="M92" s="365"/>
      <c r="N92" s="365"/>
      <c r="O92" s="365"/>
      <c r="P92" s="365"/>
      <c r="Q92" s="365"/>
      <c r="R92" s="365"/>
      <c r="S92" s="365"/>
      <c r="T92" s="365"/>
      <c r="U92" s="365"/>
      <c r="V92" s="365"/>
      <c r="W92" s="365"/>
      <c r="X92" s="365"/>
    </row>
    <row r="93" spans="2:24">
      <c r="B93" s="112" t="s">
        <v>148</v>
      </c>
      <c r="C93" s="365" t="s">
        <v>149</v>
      </c>
      <c r="D93" s="365"/>
      <c r="E93" s="365"/>
      <c r="F93" s="365"/>
      <c r="G93" s="365"/>
      <c r="H93" s="365"/>
      <c r="I93" s="365"/>
      <c r="J93" s="365"/>
      <c r="K93" s="365"/>
      <c r="L93" s="365"/>
      <c r="M93" s="365"/>
      <c r="N93" s="365"/>
      <c r="O93" s="365"/>
      <c r="P93" s="365"/>
      <c r="Q93" s="365"/>
      <c r="R93" s="365"/>
      <c r="S93" s="365"/>
      <c r="T93" s="365"/>
      <c r="U93" s="365"/>
      <c r="V93" s="365"/>
      <c r="W93" s="365"/>
      <c r="X93" s="365"/>
    </row>
    <row r="94" spans="2:24">
      <c r="C94" s="365"/>
      <c r="D94" s="365"/>
      <c r="E94" s="365"/>
      <c r="F94" s="365"/>
      <c r="G94" s="365"/>
      <c r="H94" s="365"/>
      <c r="I94" s="365"/>
      <c r="J94" s="365"/>
      <c r="K94" s="365"/>
      <c r="L94" s="365"/>
      <c r="M94" s="365"/>
      <c r="N94" s="365"/>
      <c r="O94" s="365"/>
      <c r="P94" s="365"/>
      <c r="Q94" s="365"/>
      <c r="R94" s="365"/>
      <c r="S94" s="365"/>
      <c r="T94" s="365"/>
      <c r="U94" s="365"/>
      <c r="V94" s="365"/>
      <c r="W94" s="365"/>
      <c r="X94" s="365"/>
    </row>
    <row r="95" spans="2:24">
      <c r="B95" s="112" t="s">
        <v>150</v>
      </c>
      <c r="C95" s="365" t="s">
        <v>151</v>
      </c>
      <c r="D95" s="365"/>
      <c r="E95" s="365"/>
      <c r="F95" s="365"/>
      <c r="G95" s="365"/>
      <c r="H95" s="365"/>
      <c r="I95" s="365"/>
      <c r="J95" s="365"/>
      <c r="K95" s="365"/>
      <c r="L95" s="365"/>
      <c r="M95" s="365"/>
      <c r="N95" s="365"/>
      <c r="O95" s="365"/>
      <c r="P95" s="365"/>
      <c r="Q95" s="365"/>
      <c r="R95" s="365"/>
      <c r="S95" s="365"/>
      <c r="T95" s="365"/>
      <c r="U95" s="365"/>
      <c r="V95" s="365"/>
      <c r="W95" s="365"/>
      <c r="X95" s="365"/>
    </row>
    <row r="96" spans="2:24">
      <c r="B96" s="112"/>
      <c r="C96" s="365"/>
      <c r="D96" s="365"/>
      <c r="E96" s="365"/>
      <c r="F96" s="365"/>
      <c r="G96" s="365"/>
      <c r="H96" s="365"/>
      <c r="I96" s="365"/>
      <c r="J96" s="365"/>
      <c r="K96" s="365"/>
      <c r="L96" s="365"/>
      <c r="M96" s="365"/>
      <c r="N96" s="365"/>
      <c r="O96" s="365"/>
      <c r="P96" s="365"/>
      <c r="Q96" s="365"/>
      <c r="R96" s="365"/>
      <c r="S96" s="365"/>
      <c r="T96" s="365"/>
      <c r="U96" s="365"/>
      <c r="V96" s="365"/>
      <c r="W96" s="365"/>
      <c r="X96" s="365"/>
    </row>
    <row r="97" spans="1:24">
      <c r="C97" s="365"/>
      <c r="D97" s="365"/>
      <c r="E97" s="365"/>
      <c r="F97" s="365"/>
      <c r="G97" s="365"/>
      <c r="H97" s="365"/>
      <c r="I97" s="365"/>
      <c r="J97" s="365"/>
      <c r="K97" s="365"/>
      <c r="L97" s="365"/>
      <c r="M97" s="365"/>
      <c r="N97" s="365"/>
      <c r="O97" s="365"/>
      <c r="P97" s="365"/>
      <c r="Q97" s="365"/>
      <c r="R97" s="365"/>
      <c r="S97" s="365"/>
      <c r="T97" s="365"/>
      <c r="U97" s="365"/>
      <c r="V97" s="365"/>
      <c r="W97" s="365"/>
      <c r="X97" s="365"/>
    </row>
    <row r="98" spans="1:24">
      <c r="B98" s="112" t="s">
        <v>152</v>
      </c>
      <c r="C98" s="365" t="s">
        <v>153</v>
      </c>
      <c r="D98" s="365"/>
      <c r="E98" s="365"/>
      <c r="F98" s="365"/>
      <c r="G98" s="365"/>
      <c r="H98" s="365"/>
      <c r="I98" s="365"/>
      <c r="J98" s="365"/>
      <c r="K98" s="365"/>
      <c r="L98" s="365"/>
      <c r="M98" s="365"/>
      <c r="N98" s="365"/>
      <c r="O98" s="365"/>
      <c r="P98" s="365"/>
      <c r="Q98" s="365"/>
      <c r="R98" s="365"/>
      <c r="S98" s="365"/>
      <c r="T98" s="365"/>
      <c r="U98" s="365"/>
      <c r="V98" s="365"/>
      <c r="W98" s="365"/>
      <c r="X98" s="365"/>
    </row>
    <row r="99" spans="1:24">
      <c r="C99" s="365"/>
      <c r="D99" s="365"/>
      <c r="E99" s="365"/>
      <c r="F99" s="365"/>
      <c r="G99" s="365"/>
      <c r="H99" s="365"/>
      <c r="I99" s="365"/>
      <c r="J99" s="365"/>
      <c r="K99" s="365"/>
      <c r="L99" s="365"/>
      <c r="M99" s="365"/>
      <c r="N99" s="365"/>
      <c r="O99" s="365"/>
      <c r="P99" s="365"/>
      <c r="Q99" s="365"/>
      <c r="R99" s="365"/>
      <c r="S99" s="365"/>
      <c r="T99" s="365"/>
      <c r="U99" s="365"/>
      <c r="V99" s="365"/>
      <c r="W99" s="365"/>
      <c r="X99" s="365"/>
    </row>
    <row r="100" spans="1:24">
      <c r="B100" s="112" t="s">
        <v>154</v>
      </c>
      <c r="C100" s="365" t="s">
        <v>155</v>
      </c>
      <c r="D100" s="365"/>
      <c r="E100" s="365"/>
      <c r="F100" s="365"/>
      <c r="G100" s="365"/>
      <c r="H100" s="365"/>
      <c r="I100" s="365"/>
      <c r="J100" s="365"/>
      <c r="K100" s="365"/>
      <c r="L100" s="365"/>
      <c r="M100" s="365"/>
      <c r="N100" s="365"/>
      <c r="O100" s="365"/>
      <c r="P100" s="365"/>
      <c r="Q100" s="365"/>
      <c r="R100" s="365"/>
      <c r="S100" s="365"/>
      <c r="T100" s="365"/>
      <c r="U100" s="365"/>
      <c r="V100" s="365"/>
      <c r="W100" s="365"/>
      <c r="X100" s="365"/>
    </row>
    <row r="101" spans="1:24">
      <c r="C101" s="365"/>
      <c r="D101" s="365"/>
      <c r="E101" s="365"/>
      <c r="F101" s="365"/>
      <c r="G101" s="365"/>
      <c r="H101" s="365"/>
      <c r="I101" s="365"/>
      <c r="J101" s="365"/>
      <c r="K101" s="365"/>
      <c r="L101" s="365"/>
      <c r="M101" s="365"/>
      <c r="N101" s="365"/>
      <c r="O101" s="365"/>
      <c r="P101" s="365"/>
      <c r="Q101" s="365"/>
      <c r="R101" s="365"/>
      <c r="S101" s="365"/>
      <c r="T101" s="365"/>
      <c r="U101" s="365"/>
      <c r="V101" s="365"/>
      <c r="W101" s="365"/>
      <c r="X101" s="365"/>
    </row>
    <row r="102" spans="1:24">
      <c r="C102" s="365"/>
      <c r="D102" s="365"/>
      <c r="E102" s="365"/>
      <c r="F102" s="365"/>
      <c r="G102" s="365"/>
      <c r="H102" s="365"/>
      <c r="I102" s="365"/>
      <c r="J102" s="365"/>
      <c r="K102" s="365"/>
      <c r="L102" s="365"/>
      <c r="M102" s="365"/>
      <c r="N102" s="365"/>
      <c r="O102" s="365"/>
      <c r="P102" s="365"/>
      <c r="Q102" s="365"/>
      <c r="R102" s="365"/>
      <c r="S102" s="365"/>
      <c r="T102" s="365"/>
      <c r="U102" s="365"/>
      <c r="V102" s="365"/>
      <c r="W102" s="365"/>
      <c r="X102" s="365"/>
    </row>
    <row r="103" spans="1:24">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row>
    <row r="104" spans="1:24">
      <c r="A104" s="3">
        <v>2</v>
      </c>
      <c r="B104" t="s">
        <v>156</v>
      </c>
    </row>
    <row r="105" spans="1:24">
      <c r="B105" s="365" t="s">
        <v>157</v>
      </c>
      <c r="C105" s="365"/>
      <c r="D105" s="365"/>
      <c r="E105" s="365"/>
      <c r="F105" s="365"/>
      <c r="G105" s="365"/>
      <c r="H105" s="365"/>
      <c r="I105" s="365"/>
      <c r="J105" s="365"/>
      <c r="K105" s="365"/>
      <c r="L105" s="365"/>
      <c r="M105" s="365"/>
      <c r="N105" s="365"/>
      <c r="O105" s="365"/>
      <c r="P105" s="365"/>
      <c r="Q105" s="365"/>
      <c r="R105" s="365"/>
      <c r="S105" s="365"/>
      <c r="T105" s="365"/>
      <c r="U105" s="365"/>
      <c r="V105" s="365"/>
      <c r="W105" s="365"/>
      <c r="X105" s="365"/>
    </row>
    <row r="106" spans="1:24">
      <c r="B106" s="365"/>
      <c r="C106" s="365"/>
      <c r="D106" s="365"/>
      <c r="E106" s="365"/>
      <c r="F106" s="365"/>
      <c r="G106" s="365"/>
      <c r="H106" s="365"/>
      <c r="I106" s="365"/>
      <c r="J106" s="365"/>
      <c r="K106" s="365"/>
      <c r="L106" s="365"/>
      <c r="M106" s="365"/>
      <c r="N106" s="365"/>
      <c r="O106" s="365"/>
      <c r="P106" s="365"/>
      <c r="Q106" s="365"/>
      <c r="R106" s="365"/>
      <c r="S106" s="365"/>
      <c r="T106" s="365"/>
      <c r="U106" s="365"/>
      <c r="V106" s="365"/>
      <c r="W106" s="365"/>
      <c r="X106" s="365"/>
    </row>
    <row r="107" spans="1:24">
      <c r="B107" s="365"/>
      <c r="C107" s="365"/>
      <c r="D107" s="365"/>
      <c r="E107" s="365"/>
      <c r="F107" s="365"/>
      <c r="G107" s="365"/>
      <c r="H107" s="365"/>
      <c r="I107" s="365"/>
      <c r="J107" s="365"/>
      <c r="K107" s="365"/>
      <c r="L107" s="365"/>
      <c r="M107" s="365"/>
      <c r="N107" s="365"/>
      <c r="O107" s="365"/>
      <c r="P107" s="365"/>
      <c r="Q107" s="365"/>
      <c r="R107" s="365"/>
      <c r="S107" s="365"/>
      <c r="T107" s="365"/>
      <c r="U107" s="365"/>
      <c r="V107" s="365"/>
      <c r="W107" s="365"/>
      <c r="X107" s="365"/>
    </row>
    <row r="108" spans="1:24">
      <c r="B108" s="365"/>
      <c r="C108" s="365"/>
      <c r="D108" s="365"/>
      <c r="E108" s="365"/>
      <c r="F108" s="365"/>
      <c r="G108" s="365"/>
      <c r="H108" s="365"/>
      <c r="I108" s="365"/>
      <c r="J108" s="365"/>
      <c r="K108" s="365"/>
      <c r="L108" s="365"/>
      <c r="M108" s="365"/>
      <c r="N108" s="365"/>
      <c r="O108" s="365"/>
      <c r="P108" s="365"/>
      <c r="Q108" s="365"/>
      <c r="R108" s="365"/>
      <c r="S108" s="365"/>
      <c r="T108" s="365"/>
      <c r="U108" s="365"/>
      <c r="V108" s="365"/>
      <c r="W108" s="365"/>
      <c r="X108" s="365"/>
    </row>
    <row r="109" spans="1:24">
      <c r="B109" t="s">
        <v>158</v>
      </c>
    </row>
    <row r="110" spans="1:24">
      <c r="B110" s="112" t="s">
        <v>148</v>
      </c>
      <c r="C110" s="365" t="s">
        <v>159</v>
      </c>
      <c r="D110" s="365"/>
      <c r="E110" s="365"/>
      <c r="F110" s="365"/>
      <c r="G110" s="365"/>
      <c r="H110" s="365"/>
      <c r="I110" s="365"/>
      <c r="J110" s="365"/>
      <c r="K110" s="365"/>
      <c r="L110" s="365"/>
      <c r="M110" s="365"/>
      <c r="N110" s="365"/>
      <c r="O110" s="365"/>
      <c r="P110" s="365"/>
      <c r="Q110" s="365"/>
      <c r="R110" s="365"/>
      <c r="S110" s="365"/>
      <c r="T110" s="365"/>
      <c r="U110" s="365"/>
      <c r="V110" s="365"/>
      <c r="W110" s="365"/>
      <c r="X110" s="365"/>
    </row>
    <row r="111" spans="1:24">
      <c r="B111" s="112"/>
      <c r="C111" s="365"/>
      <c r="D111" s="365"/>
      <c r="E111" s="365"/>
      <c r="F111" s="365"/>
      <c r="G111" s="365"/>
      <c r="H111" s="365"/>
      <c r="I111" s="365"/>
      <c r="J111" s="365"/>
      <c r="K111" s="365"/>
      <c r="L111" s="365"/>
      <c r="M111" s="365"/>
      <c r="N111" s="365"/>
      <c r="O111" s="365"/>
      <c r="P111" s="365"/>
      <c r="Q111" s="365"/>
      <c r="R111" s="365"/>
      <c r="S111" s="365"/>
      <c r="T111" s="365"/>
      <c r="U111" s="365"/>
      <c r="V111" s="365"/>
      <c r="W111" s="365"/>
      <c r="X111" s="365"/>
    </row>
    <row r="112" spans="1:24">
      <c r="B112" s="112" t="s">
        <v>150</v>
      </c>
      <c r="C112" s="365" t="s">
        <v>160</v>
      </c>
      <c r="D112" s="365"/>
      <c r="E112" s="365"/>
      <c r="F112" s="365"/>
      <c r="G112" s="365"/>
      <c r="H112" s="365"/>
      <c r="I112" s="365"/>
      <c r="J112" s="365"/>
      <c r="K112" s="365"/>
      <c r="L112" s="365"/>
      <c r="M112" s="365"/>
      <c r="N112" s="365"/>
      <c r="O112" s="365"/>
      <c r="P112" s="365"/>
      <c r="Q112" s="365"/>
      <c r="R112" s="365"/>
      <c r="S112" s="365"/>
      <c r="T112" s="365"/>
      <c r="U112" s="365"/>
      <c r="V112" s="365"/>
      <c r="W112" s="365"/>
      <c r="X112" s="365"/>
    </row>
    <row r="113" spans="1:24">
      <c r="B113" s="112"/>
      <c r="C113" s="365"/>
      <c r="D113" s="365"/>
      <c r="E113" s="365"/>
      <c r="F113" s="365"/>
      <c r="G113" s="365"/>
      <c r="H113" s="365"/>
      <c r="I113" s="365"/>
      <c r="J113" s="365"/>
      <c r="K113" s="365"/>
      <c r="L113" s="365"/>
      <c r="M113" s="365"/>
      <c r="N113" s="365"/>
      <c r="O113" s="365"/>
      <c r="P113" s="365"/>
      <c r="Q113" s="365"/>
      <c r="R113" s="365"/>
      <c r="S113" s="365"/>
      <c r="T113" s="365"/>
      <c r="U113" s="365"/>
      <c r="V113" s="365"/>
      <c r="W113" s="365"/>
      <c r="X113" s="365"/>
    </row>
    <row r="114" spans="1:24">
      <c r="C114" t="s">
        <v>161</v>
      </c>
      <c r="D114" t="s">
        <v>162</v>
      </c>
    </row>
    <row r="115" spans="1:24">
      <c r="C115" t="s">
        <v>163</v>
      </c>
      <c r="D115" t="s">
        <v>164</v>
      </c>
    </row>
    <row r="116" spans="1:24">
      <c r="B116" s="111" t="s">
        <v>152</v>
      </c>
      <c r="C116" t="s">
        <v>165</v>
      </c>
    </row>
    <row r="117" spans="1:24">
      <c r="B117" s="111" t="s">
        <v>154</v>
      </c>
      <c r="C117" s="365" t="s">
        <v>166</v>
      </c>
      <c r="D117" s="365"/>
      <c r="E117" s="365"/>
      <c r="F117" s="365"/>
      <c r="G117" s="365"/>
      <c r="H117" s="365"/>
      <c r="I117" s="365"/>
      <c r="J117" s="365"/>
      <c r="K117" s="365"/>
      <c r="L117" s="365"/>
      <c r="M117" s="365"/>
      <c r="N117" s="365"/>
      <c r="O117" s="365"/>
      <c r="P117" s="365"/>
      <c r="Q117" s="365"/>
      <c r="R117" s="365"/>
      <c r="S117" s="365"/>
      <c r="T117" s="365"/>
      <c r="U117" s="365"/>
      <c r="V117" s="365"/>
      <c r="W117" s="365"/>
      <c r="X117" s="365"/>
    </row>
    <row r="118" spans="1:24">
      <c r="C118" s="365"/>
      <c r="D118" s="365"/>
      <c r="E118" s="365"/>
      <c r="F118" s="365"/>
      <c r="G118" s="365"/>
      <c r="H118" s="365"/>
      <c r="I118" s="365"/>
      <c r="J118" s="365"/>
      <c r="K118" s="365"/>
      <c r="L118" s="365"/>
      <c r="M118" s="365"/>
      <c r="N118" s="365"/>
      <c r="O118" s="365"/>
      <c r="P118" s="365"/>
      <c r="Q118" s="365"/>
      <c r="R118" s="365"/>
      <c r="S118" s="365"/>
      <c r="T118" s="365"/>
      <c r="U118" s="365"/>
      <c r="V118" s="365"/>
      <c r="W118" s="365"/>
      <c r="X118" s="365"/>
    </row>
    <row r="119" spans="1:24">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row>
    <row r="120" spans="1:24">
      <c r="A120" s="3">
        <v>3</v>
      </c>
      <c r="B120" t="s">
        <v>167</v>
      </c>
    </row>
    <row r="121" spans="1:24">
      <c r="B121" s="365" t="s">
        <v>168</v>
      </c>
      <c r="C121" s="365"/>
      <c r="D121" s="365"/>
      <c r="E121" s="365"/>
      <c r="F121" s="365"/>
      <c r="G121" s="365"/>
      <c r="H121" s="365"/>
      <c r="I121" s="365"/>
      <c r="J121" s="365"/>
      <c r="K121" s="365"/>
      <c r="L121" s="365"/>
      <c r="M121" s="365"/>
      <c r="N121" s="365"/>
      <c r="O121" s="365"/>
      <c r="P121" s="365"/>
      <c r="Q121" s="365"/>
      <c r="R121" s="365"/>
      <c r="S121" s="365"/>
      <c r="T121" s="365"/>
      <c r="U121" s="365"/>
      <c r="V121" s="365"/>
      <c r="W121" s="365"/>
      <c r="X121" s="365"/>
    </row>
    <row r="122" spans="1:24">
      <c r="B122" s="365"/>
      <c r="C122" s="365"/>
      <c r="D122" s="365"/>
      <c r="E122" s="365"/>
      <c r="F122" s="365"/>
      <c r="G122" s="365"/>
      <c r="H122" s="365"/>
      <c r="I122" s="365"/>
      <c r="J122" s="365"/>
      <c r="K122" s="365"/>
      <c r="L122" s="365"/>
      <c r="M122" s="365"/>
      <c r="N122" s="365"/>
      <c r="O122" s="365"/>
      <c r="P122" s="365"/>
      <c r="Q122" s="365"/>
      <c r="R122" s="365"/>
      <c r="S122" s="365"/>
      <c r="T122" s="365"/>
      <c r="U122" s="365"/>
      <c r="V122" s="365"/>
      <c r="W122" s="365"/>
      <c r="X122" s="365"/>
    </row>
    <row r="123" spans="1:24">
      <c r="B123" s="365"/>
      <c r="C123" s="365"/>
      <c r="D123" s="365"/>
      <c r="E123" s="365"/>
      <c r="F123" s="365"/>
      <c r="G123" s="365"/>
      <c r="H123" s="365"/>
      <c r="I123" s="365"/>
      <c r="J123" s="365"/>
      <c r="K123" s="365"/>
      <c r="L123" s="365"/>
      <c r="M123" s="365"/>
      <c r="N123" s="365"/>
      <c r="O123" s="365"/>
      <c r="P123" s="365"/>
      <c r="Q123" s="365"/>
      <c r="R123" s="365"/>
      <c r="S123" s="365"/>
      <c r="T123" s="365"/>
      <c r="U123" s="365"/>
      <c r="V123" s="365"/>
      <c r="W123" s="365"/>
      <c r="X123" s="365"/>
    </row>
    <row r="124" spans="1:24">
      <c r="B124" s="113"/>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row>
    <row r="125" spans="1:24">
      <c r="A125" s="3">
        <v>4</v>
      </c>
      <c r="B125" t="s">
        <v>169</v>
      </c>
    </row>
    <row r="126" spans="1:24">
      <c r="B126" s="365" t="s">
        <v>170</v>
      </c>
      <c r="C126" s="365"/>
      <c r="D126" s="365"/>
      <c r="E126" s="365"/>
      <c r="F126" s="365"/>
      <c r="G126" s="365"/>
      <c r="H126" s="365"/>
      <c r="I126" s="365"/>
      <c r="J126" s="365"/>
      <c r="K126" s="365"/>
      <c r="L126" s="365"/>
      <c r="M126" s="365"/>
      <c r="N126" s="365"/>
      <c r="O126" s="365"/>
      <c r="P126" s="365"/>
      <c r="Q126" s="365"/>
      <c r="R126" s="365"/>
      <c r="S126" s="365"/>
      <c r="T126" s="365"/>
      <c r="U126" s="365"/>
      <c r="V126" s="365"/>
      <c r="W126" s="365"/>
      <c r="X126" s="365"/>
    </row>
    <row r="127" spans="1:24">
      <c r="B127" s="365"/>
      <c r="C127" s="365"/>
      <c r="D127" s="365"/>
      <c r="E127" s="365"/>
      <c r="F127" s="365"/>
      <c r="G127" s="365"/>
      <c r="H127" s="365"/>
      <c r="I127" s="365"/>
      <c r="J127" s="365"/>
      <c r="K127" s="365"/>
      <c r="L127" s="365"/>
      <c r="M127" s="365"/>
      <c r="N127" s="365"/>
      <c r="O127" s="365"/>
      <c r="P127" s="365"/>
      <c r="Q127" s="365"/>
      <c r="R127" s="365"/>
      <c r="S127" s="365"/>
      <c r="T127" s="365"/>
      <c r="U127" s="365"/>
      <c r="V127" s="365"/>
      <c r="W127" s="365"/>
      <c r="X127" s="365"/>
    </row>
    <row r="128" spans="1:24">
      <c r="B128" s="365"/>
      <c r="C128" s="365"/>
      <c r="D128" s="365"/>
      <c r="E128" s="365"/>
      <c r="F128" s="365"/>
      <c r="G128" s="365"/>
      <c r="H128" s="365"/>
      <c r="I128" s="365"/>
      <c r="J128" s="365"/>
      <c r="K128" s="365"/>
      <c r="L128" s="365"/>
      <c r="M128" s="365"/>
      <c r="N128" s="365"/>
      <c r="O128" s="365"/>
      <c r="P128" s="365"/>
      <c r="Q128" s="365"/>
      <c r="R128" s="365"/>
      <c r="S128" s="365"/>
      <c r="T128" s="365"/>
      <c r="U128" s="365"/>
      <c r="V128" s="365"/>
      <c r="W128" s="365"/>
      <c r="X128" s="365"/>
    </row>
    <row r="129" spans="2:24">
      <c r="B129" s="365"/>
      <c r="C129" s="365"/>
      <c r="D129" s="365"/>
      <c r="E129" s="365"/>
      <c r="F129" s="365"/>
      <c r="G129" s="365"/>
      <c r="H129" s="365"/>
      <c r="I129" s="365"/>
      <c r="J129" s="365"/>
      <c r="K129" s="365"/>
      <c r="L129" s="365"/>
      <c r="M129" s="365"/>
      <c r="N129" s="365"/>
      <c r="O129" s="365"/>
      <c r="P129" s="365"/>
      <c r="Q129" s="365"/>
      <c r="R129" s="365"/>
      <c r="S129" s="365"/>
      <c r="T129" s="365"/>
      <c r="U129" s="365"/>
      <c r="V129" s="365"/>
      <c r="W129" s="365"/>
      <c r="X129" s="365"/>
    </row>
    <row r="130" spans="2:24">
      <c r="B130" s="365"/>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row>
    <row r="131" spans="2:24">
      <c r="B131" s="365"/>
      <c r="C131" s="365"/>
      <c r="D131" s="365"/>
      <c r="E131" s="365"/>
      <c r="F131" s="365"/>
      <c r="G131" s="365"/>
      <c r="H131" s="365"/>
      <c r="I131" s="365"/>
      <c r="J131" s="365"/>
      <c r="K131" s="365"/>
      <c r="L131" s="365"/>
      <c r="M131" s="365"/>
      <c r="N131" s="365"/>
      <c r="O131" s="365"/>
      <c r="P131" s="365"/>
      <c r="Q131" s="365"/>
      <c r="R131" s="365"/>
      <c r="S131" s="365"/>
      <c r="T131" s="365"/>
      <c r="U131" s="365"/>
      <c r="V131" s="365"/>
      <c r="W131" s="365"/>
      <c r="X131" s="365"/>
    </row>
    <row r="132" spans="2:24">
      <c r="B132" s="365"/>
      <c r="C132" s="365"/>
      <c r="D132" s="365"/>
      <c r="E132" s="365"/>
      <c r="F132" s="365"/>
      <c r="G132" s="365"/>
      <c r="H132" s="365"/>
      <c r="I132" s="365"/>
      <c r="J132" s="365"/>
      <c r="K132" s="365"/>
      <c r="L132" s="365"/>
      <c r="M132" s="365"/>
      <c r="N132" s="365"/>
      <c r="O132" s="365"/>
      <c r="P132" s="365"/>
      <c r="Q132" s="365"/>
      <c r="R132" s="365"/>
      <c r="S132" s="365"/>
      <c r="T132" s="365"/>
      <c r="U132" s="365"/>
      <c r="V132" s="365"/>
      <c r="W132" s="365"/>
      <c r="X132" s="365"/>
    </row>
  </sheetData>
  <mergeCells count="25">
    <mergeCell ref="B126:X132"/>
    <mergeCell ref="C100:X102"/>
    <mergeCell ref="B105:X108"/>
    <mergeCell ref="C110:X111"/>
    <mergeCell ref="C112:X113"/>
    <mergeCell ref="C117:X118"/>
    <mergeCell ref="B121:X123"/>
    <mergeCell ref="C98:X99"/>
    <mergeCell ref="A42:X43"/>
    <mergeCell ref="A63:X67"/>
    <mergeCell ref="A68:X69"/>
    <mergeCell ref="A70:X71"/>
    <mergeCell ref="B76:X79"/>
    <mergeCell ref="B80:X82"/>
    <mergeCell ref="B83:X86"/>
    <mergeCell ref="B87:X88"/>
    <mergeCell ref="B89:X92"/>
    <mergeCell ref="C93:X94"/>
    <mergeCell ref="C95:X97"/>
    <mergeCell ref="A40:X41"/>
    <mergeCell ref="A8:X12"/>
    <mergeCell ref="A13:X14"/>
    <mergeCell ref="A23:X26"/>
    <mergeCell ref="A27:X29"/>
    <mergeCell ref="A30:X32"/>
  </mergeCells>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sheetPr>
    <tabColor rgb="FF92D050"/>
  </sheetPr>
  <dimension ref="B1:AY78"/>
  <sheetViews>
    <sheetView showGridLines="0"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4</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151" t="s">
        <v>180</v>
      </c>
      <c r="AN4" s="5"/>
      <c r="AO4" s="5"/>
      <c r="AP4" s="5"/>
      <c r="AQ4" s="5"/>
      <c r="AR4" s="5"/>
      <c r="AS4" s="5"/>
      <c r="AT4" s="5"/>
      <c r="AU4" s="146"/>
    </row>
    <row r="5" spans="2:51">
      <c r="U5"/>
      <c r="V5"/>
      <c r="W5"/>
      <c r="Z5" s="32"/>
      <c r="AA5" s="32"/>
      <c r="AL5" s="145"/>
      <c r="AM5" s="151"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41365</v>
      </c>
      <c r="E9" s="42"/>
      <c r="F9" s="42"/>
      <c r="G9" s="43">
        <f t="shared" ref="G9:G36" si="1">D9</f>
        <v>41365</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1</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41366</v>
      </c>
      <c r="E10" s="42"/>
      <c r="F10" s="42"/>
      <c r="G10" s="43">
        <f t="shared" si="1"/>
        <v>41366</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2</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41367</v>
      </c>
      <c r="E11" s="42"/>
      <c r="F11" s="42"/>
      <c r="G11" s="43">
        <f t="shared" si="1"/>
        <v>41367</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3</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41368</v>
      </c>
      <c r="E12" s="42"/>
      <c r="F12" s="42"/>
      <c r="G12" s="43">
        <f t="shared" si="1"/>
        <v>41368</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4</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41369</v>
      </c>
      <c r="E13" s="42"/>
      <c r="F13" s="42"/>
      <c r="G13" s="43">
        <f t="shared" si="1"/>
        <v>41369</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5</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41370</v>
      </c>
      <c r="E14" s="42"/>
      <c r="F14" s="42"/>
      <c r="G14" s="43">
        <f t="shared" si="1"/>
        <v>41370</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6</v>
      </c>
      <c r="V14" s="12">
        <f t="shared" si="7"/>
        <v>0</v>
      </c>
      <c r="W14">
        <f t="shared" si="13"/>
        <v>1</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41371</v>
      </c>
      <c r="E15" s="42"/>
      <c r="F15" s="42"/>
      <c r="G15" s="43">
        <f t="shared" si="1"/>
        <v>41371</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7</v>
      </c>
      <c r="V15" s="12">
        <f t="shared" si="7"/>
        <v>0</v>
      </c>
      <c r="W15">
        <f t="shared" si="13"/>
        <v>1</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41372</v>
      </c>
      <c r="E16" s="42"/>
      <c r="F16" s="42"/>
      <c r="G16" s="43">
        <f t="shared" si="1"/>
        <v>41372</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1</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41373</v>
      </c>
      <c r="E17" s="42"/>
      <c r="F17" s="42"/>
      <c r="G17" s="43">
        <f t="shared" si="1"/>
        <v>41373</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2</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41374</v>
      </c>
      <c r="E18" s="42"/>
      <c r="F18" s="42"/>
      <c r="G18" s="43">
        <f t="shared" si="1"/>
        <v>41374</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3</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41375</v>
      </c>
      <c r="E19" s="42"/>
      <c r="F19" s="42"/>
      <c r="G19" s="43">
        <f t="shared" si="1"/>
        <v>41375</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4</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41376</v>
      </c>
      <c r="E20" s="42"/>
      <c r="F20" s="42"/>
      <c r="G20" s="43">
        <f t="shared" si="1"/>
        <v>41376</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5</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41377</v>
      </c>
      <c r="E21" s="42"/>
      <c r="F21" s="42"/>
      <c r="G21" s="43">
        <f t="shared" si="1"/>
        <v>41377</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6</v>
      </c>
      <c r="V21" s="12">
        <f t="shared" si="7"/>
        <v>0</v>
      </c>
      <c r="W21">
        <f t="shared" si="13"/>
        <v>1</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41378</v>
      </c>
      <c r="E22" s="42"/>
      <c r="F22" s="42"/>
      <c r="G22" s="43">
        <f t="shared" si="1"/>
        <v>41378</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7</v>
      </c>
      <c r="V22" s="12">
        <f t="shared" si="7"/>
        <v>0</v>
      </c>
      <c r="W22">
        <f t="shared" si="13"/>
        <v>1</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41379</v>
      </c>
      <c r="E23" s="42"/>
      <c r="F23" s="42"/>
      <c r="G23" s="43">
        <f t="shared" si="1"/>
        <v>41379</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1</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41380</v>
      </c>
      <c r="E24" s="42"/>
      <c r="F24" s="42"/>
      <c r="G24" s="43">
        <f t="shared" si="1"/>
        <v>41380</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2</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41381</v>
      </c>
      <c r="E25" s="42"/>
      <c r="F25" s="42"/>
      <c r="G25" s="43">
        <f t="shared" si="1"/>
        <v>41381</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3</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41382</v>
      </c>
      <c r="E26" s="42"/>
      <c r="F26" s="42"/>
      <c r="G26" s="43">
        <f t="shared" si="1"/>
        <v>41382</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4</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41383</v>
      </c>
      <c r="E27" s="42"/>
      <c r="F27" s="42"/>
      <c r="G27" s="43">
        <f t="shared" si="1"/>
        <v>41383</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5</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41384</v>
      </c>
      <c r="E28" s="42"/>
      <c r="F28" s="42"/>
      <c r="G28" s="43">
        <f t="shared" si="1"/>
        <v>41384</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6</v>
      </c>
      <c r="V28" s="12">
        <f t="shared" si="7"/>
        <v>0</v>
      </c>
      <c r="W28">
        <f t="shared" si="13"/>
        <v>1</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41385</v>
      </c>
      <c r="E29" s="42"/>
      <c r="F29" s="42"/>
      <c r="G29" s="43">
        <f t="shared" si="1"/>
        <v>41385</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7</v>
      </c>
      <c r="V29" s="12">
        <f t="shared" si="7"/>
        <v>0</v>
      </c>
      <c r="W29">
        <f t="shared" si="13"/>
        <v>1</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41386</v>
      </c>
      <c r="E30" s="42"/>
      <c r="F30" s="42"/>
      <c r="G30" s="43">
        <f t="shared" si="1"/>
        <v>41386</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1</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41387</v>
      </c>
      <c r="E31" s="42"/>
      <c r="F31" s="42"/>
      <c r="G31" s="43">
        <f t="shared" si="1"/>
        <v>41387</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2</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41388</v>
      </c>
      <c r="E32" s="42"/>
      <c r="F32" s="42"/>
      <c r="G32" s="43">
        <f t="shared" si="1"/>
        <v>41388</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3</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41389</v>
      </c>
      <c r="E33" s="42"/>
      <c r="F33" s="42"/>
      <c r="G33" s="43">
        <f t="shared" si="1"/>
        <v>41389</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4</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41390</v>
      </c>
      <c r="E34" s="42"/>
      <c r="F34" s="42"/>
      <c r="G34" s="43">
        <f t="shared" si="1"/>
        <v>41390</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5</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41391</v>
      </c>
      <c r="E35" s="42"/>
      <c r="F35" s="42"/>
      <c r="G35" s="43">
        <f>D35</f>
        <v>41391</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6</v>
      </c>
      <c r="V35" s="12">
        <f t="shared" si="7"/>
        <v>0</v>
      </c>
      <c r="W35">
        <f t="shared" si="13"/>
        <v>1</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41392</v>
      </c>
      <c r="E36" s="49"/>
      <c r="F36" s="42"/>
      <c r="G36" s="43">
        <f t="shared" si="1"/>
        <v>41392</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7</v>
      </c>
      <c r="V36">
        <f t="shared" si="7"/>
        <v>0</v>
      </c>
      <c r="W36">
        <f t="shared" si="13"/>
        <v>1</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41393</v>
      </c>
      <c r="E37" s="41">
        <f>EOMONTH($D$9-1,1)</f>
        <v>41394</v>
      </c>
      <c r="F37" s="42"/>
      <c r="G37" s="43">
        <f>IF(C37="","",D37)</f>
        <v>41393</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1</v>
      </c>
      <c r="V37">
        <f t="shared" si="7"/>
        <v>1</v>
      </c>
      <c r="W37">
        <f t="shared" si="13"/>
        <v>1</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41394</v>
      </c>
      <c r="E38" s="41">
        <f>EOMONTH($D$9-1,1)</f>
        <v>41394</v>
      </c>
      <c r="F38" s="42"/>
      <c r="G38" s="43">
        <f>IF(C38="","",D38)</f>
        <v>41394</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2</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41395</v>
      </c>
      <c r="E39" s="41">
        <f>EOMONTH($D$9-1,1)</f>
        <v>41394</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21</v>
      </c>
      <c r="W40" s="159">
        <f>SUM(W9:W39)</f>
        <v>9</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21</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selectLockedCell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9" priority="15">
      <formula>WEEKDAY(D9)=1</formula>
    </cfRule>
  </conditionalFormatting>
  <conditionalFormatting sqref="G9:G39">
    <cfRule type="expression" dxfId="8" priority="14">
      <formula>WEEKDAY(D9)=7</formula>
    </cfRule>
  </conditionalFormatting>
  <conditionalFormatting sqref="G9:G39">
    <cfRule type="expression" dxfId="7" priority="13">
      <formula>COUNTIF($E$43:$E$78,D9)=1</formula>
    </cfRule>
  </conditionalFormatting>
  <conditionalFormatting sqref="G9:G39">
    <cfRule type="expression" dxfId="6" priority="11" stopIfTrue="1">
      <formula>COUNTIF($X$49:$X$51,D9)</formula>
    </cfRule>
  </conditionalFormatting>
  <conditionalFormatting sqref="I9:I39 Q9:Q39 K9:K39 S9:S39 AO9:AO39 AS9:AS39 AM9:AM39 AQ9:AQ39">
    <cfRule type="cellIs" dxfId="5" priority="8" operator="equal">
      <formula>""</formula>
    </cfRule>
  </conditionalFormatting>
  <pageMargins left="0.74" right="0.28999999999999998" top="0.75" bottom="0.52" header="0.3" footer="0.3"/>
  <pageSetup paperSize="9" scale="98" orientation="portrait" verticalDpi="0" r:id="rId1"/>
</worksheet>
</file>

<file path=xl/worksheets/sheet18.xml><?xml version="1.0" encoding="utf-8"?>
<worksheet xmlns="http://schemas.openxmlformats.org/spreadsheetml/2006/main" xmlns:r="http://schemas.openxmlformats.org/officeDocument/2006/relationships">
  <sheetPr>
    <tabColor rgb="FF92D05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c r="D3" s="12"/>
      <c r="E3" s="12"/>
      <c r="F3" s="12"/>
      <c r="G3" s="155">
        <v>2016</v>
      </c>
      <c r="H3" s="72"/>
      <c r="I3" s="76" t="s">
        <v>82</v>
      </c>
      <c r="J3" s="72"/>
      <c r="K3" s="154">
        <v>6</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151" t="s">
        <v>180</v>
      </c>
      <c r="AN4" s="5"/>
      <c r="AO4" s="5"/>
      <c r="AP4" s="5"/>
      <c r="AQ4" s="5"/>
      <c r="AR4" s="5"/>
      <c r="AS4" s="5"/>
      <c r="AT4" s="5"/>
      <c r="AU4" s="146"/>
    </row>
    <row r="5" spans="2:51">
      <c r="U5"/>
      <c r="V5"/>
      <c r="W5"/>
      <c r="Z5" s="32"/>
      <c r="AA5" s="32"/>
      <c r="AL5" s="145"/>
      <c r="AM5" s="151"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G3</f>
        <v>2016</v>
      </c>
      <c r="F8" s="5"/>
      <c r="G8" s="13"/>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42522</v>
      </c>
      <c r="E9" s="42"/>
      <c r="F9" s="42"/>
      <c r="G9" s="43">
        <f t="shared" ref="G9:G36" si="1">D9</f>
        <v>42522</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3</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42523</v>
      </c>
      <c r="E10" s="42"/>
      <c r="F10" s="42"/>
      <c r="G10" s="43">
        <f t="shared" si="1"/>
        <v>42523</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4</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42524</v>
      </c>
      <c r="E11" s="42"/>
      <c r="F11" s="42"/>
      <c r="G11" s="43">
        <f t="shared" si="1"/>
        <v>42524</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5</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42525</v>
      </c>
      <c r="E12" s="42"/>
      <c r="F12" s="42"/>
      <c r="G12" s="43">
        <f t="shared" si="1"/>
        <v>42525</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6</v>
      </c>
      <c r="V12" s="12">
        <f t="shared" si="7"/>
        <v>0</v>
      </c>
      <c r="W12">
        <f t="shared" si="13"/>
        <v>1</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42526</v>
      </c>
      <c r="E13" s="42"/>
      <c r="F13" s="42"/>
      <c r="G13" s="43">
        <f t="shared" si="1"/>
        <v>42526</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7</v>
      </c>
      <c r="V13" s="12">
        <f t="shared" si="7"/>
        <v>0</v>
      </c>
      <c r="W13">
        <f t="shared" si="13"/>
        <v>1</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42527</v>
      </c>
      <c r="E14" s="42"/>
      <c r="F14" s="42"/>
      <c r="G14" s="43">
        <f t="shared" si="1"/>
        <v>42527</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1</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42528</v>
      </c>
      <c r="E15" s="42"/>
      <c r="F15" s="42"/>
      <c r="G15" s="43">
        <f t="shared" si="1"/>
        <v>42528</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2</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42529</v>
      </c>
      <c r="E16" s="42"/>
      <c r="F16" s="42"/>
      <c r="G16" s="43">
        <f t="shared" si="1"/>
        <v>42529</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3</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42530</v>
      </c>
      <c r="E17" s="42"/>
      <c r="F17" s="42"/>
      <c r="G17" s="43">
        <f t="shared" si="1"/>
        <v>42530</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4</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42531</v>
      </c>
      <c r="E18" s="42"/>
      <c r="F18" s="42"/>
      <c r="G18" s="43">
        <f t="shared" si="1"/>
        <v>42531</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5</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42532</v>
      </c>
      <c r="E19" s="42"/>
      <c r="F19" s="42"/>
      <c r="G19" s="43">
        <f t="shared" si="1"/>
        <v>42532</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6</v>
      </c>
      <c r="V19" s="12">
        <f t="shared" si="7"/>
        <v>0</v>
      </c>
      <c r="W19">
        <f t="shared" si="13"/>
        <v>1</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42533</v>
      </c>
      <c r="E20" s="42"/>
      <c r="F20" s="42"/>
      <c r="G20" s="43">
        <f t="shared" si="1"/>
        <v>42533</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7</v>
      </c>
      <c r="V20" s="12">
        <f t="shared" si="7"/>
        <v>0</v>
      </c>
      <c r="W20">
        <f t="shared" si="13"/>
        <v>1</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42534</v>
      </c>
      <c r="E21" s="42"/>
      <c r="F21" s="42"/>
      <c r="G21" s="43">
        <f t="shared" si="1"/>
        <v>42534</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1</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42535</v>
      </c>
      <c r="E22" s="42"/>
      <c r="F22" s="42"/>
      <c r="G22" s="43">
        <f t="shared" si="1"/>
        <v>42535</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2</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42536</v>
      </c>
      <c r="E23" s="42"/>
      <c r="F23" s="42"/>
      <c r="G23" s="43">
        <f t="shared" si="1"/>
        <v>42536</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3</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42537</v>
      </c>
      <c r="E24" s="42"/>
      <c r="F24" s="42"/>
      <c r="G24" s="43">
        <f t="shared" si="1"/>
        <v>42537</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4</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42538</v>
      </c>
      <c r="E25" s="42"/>
      <c r="F25" s="42"/>
      <c r="G25" s="43">
        <f t="shared" si="1"/>
        <v>42538</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5</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42539</v>
      </c>
      <c r="E26" s="42"/>
      <c r="F26" s="42"/>
      <c r="G26" s="43">
        <f t="shared" si="1"/>
        <v>42539</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6</v>
      </c>
      <c r="V26" s="12">
        <f t="shared" si="7"/>
        <v>0</v>
      </c>
      <c r="W26">
        <f t="shared" si="13"/>
        <v>1</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42540</v>
      </c>
      <c r="E27" s="42"/>
      <c r="F27" s="42"/>
      <c r="G27" s="43">
        <f t="shared" si="1"/>
        <v>42540</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7</v>
      </c>
      <c r="V27" s="12">
        <f t="shared" si="7"/>
        <v>0</v>
      </c>
      <c r="W27">
        <f t="shared" si="13"/>
        <v>1</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42541</v>
      </c>
      <c r="E28" s="42"/>
      <c r="F28" s="42"/>
      <c r="G28" s="43">
        <f t="shared" si="1"/>
        <v>42541</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1</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42542</v>
      </c>
      <c r="E29" s="42"/>
      <c r="F29" s="42"/>
      <c r="G29" s="43">
        <f t="shared" si="1"/>
        <v>42542</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2</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42543</v>
      </c>
      <c r="E30" s="42"/>
      <c r="F30" s="42"/>
      <c r="G30" s="43">
        <f t="shared" si="1"/>
        <v>42543</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3</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42544</v>
      </c>
      <c r="E31" s="42"/>
      <c r="F31" s="42"/>
      <c r="G31" s="43">
        <f t="shared" si="1"/>
        <v>42544</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4</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42545</v>
      </c>
      <c r="E32" s="42"/>
      <c r="F32" s="42"/>
      <c r="G32" s="43">
        <f t="shared" si="1"/>
        <v>42545</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5</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42546</v>
      </c>
      <c r="E33" s="42"/>
      <c r="F33" s="42"/>
      <c r="G33" s="43">
        <f t="shared" si="1"/>
        <v>42546</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6</v>
      </c>
      <c r="V33" s="12">
        <f t="shared" si="7"/>
        <v>0</v>
      </c>
      <c r="W33">
        <f t="shared" si="13"/>
        <v>1</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42547</v>
      </c>
      <c r="E34" s="42"/>
      <c r="F34" s="42"/>
      <c r="G34" s="43">
        <f t="shared" si="1"/>
        <v>42547</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7</v>
      </c>
      <c r="V34" s="12">
        <f t="shared" si="7"/>
        <v>0</v>
      </c>
      <c r="W34">
        <f t="shared" si="13"/>
        <v>1</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42548</v>
      </c>
      <c r="E35" s="42"/>
      <c r="F35" s="42"/>
      <c r="G35" s="43">
        <f>D35</f>
        <v>42548</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1</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42549</v>
      </c>
      <c r="E36" s="49"/>
      <c r="F36" s="42"/>
      <c r="G36" s="43">
        <f t="shared" si="1"/>
        <v>42549</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2</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42550</v>
      </c>
      <c r="E37" s="41">
        <f>EOMONTH($D$9-1,1)</f>
        <v>42551</v>
      </c>
      <c r="F37" s="42"/>
      <c r="G37" s="43">
        <f>IF(C37="","",D37)</f>
        <v>42550</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3</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42551</v>
      </c>
      <c r="E38" s="41">
        <f>EOMONTH($D$9-1,1)</f>
        <v>42551</v>
      </c>
      <c r="F38" s="42"/>
      <c r="G38" s="43">
        <f>IF(C38="","",D38)</f>
        <v>42551</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4</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42552</v>
      </c>
      <c r="E39" s="41">
        <f>EOMONTH($D$9-1,1)</f>
        <v>42551</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22</v>
      </c>
      <c r="W40" s="159">
        <f>SUM(W9:W39)</f>
        <v>8</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42489</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22</v>
      </c>
      <c r="Z44" s="38">
        <f>COUNTIF(Z9:Z39,"&gt;0")</f>
        <v>0</v>
      </c>
      <c r="AM44">
        <f>COUNT(AM9:AM39)</f>
        <v>0</v>
      </c>
      <c r="AW44" s="18">
        <f>COUNT(AW9:AW39)</f>
        <v>0</v>
      </c>
      <c r="AX44" s="18">
        <f>COUNT(AX9:AX39)</f>
        <v>0</v>
      </c>
      <c r="AY44" s="18">
        <f>SUM(AW44:AX44)</f>
        <v>0</v>
      </c>
    </row>
    <row r="45" spans="3:51" hidden="1">
      <c r="D45" s="120" t="s">
        <v>12</v>
      </c>
      <c r="E45" s="22">
        <f>DATE(C8,5,3)</f>
        <v>42493</v>
      </c>
      <c r="F45" s="121" t="s">
        <v>10</v>
      </c>
      <c r="G45" s="21"/>
      <c r="AW45" s="267">
        <f>SUM(AW9:AW39)</f>
        <v>0</v>
      </c>
      <c r="AX45" s="267">
        <f>SUM(AX9:AX39)</f>
        <v>0</v>
      </c>
      <c r="AY45" s="267">
        <f>SUM(AW45:AX45)</f>
        <v>0</v>
      </c>
    </row>
    <row r="46" spans="3:51" hidden="1">
      <c r="D46" s="120" t="s">
        <v>13</v>
      </c>
      <c r="E46" s="22">
        <f>DATE(C8,5,4)</f>
        <v>42494</v>
      </c>
      <c r="F46" s="121" t="s">
        <v>10</v>
      </c>
      <c r="G46" s="21"/>
    </row>
    <row r="47" spans="3:51" hidden="1">
      <c r="D47" s="120" t="s">
        <v>14</v>
      </c>
      <c r="E47" s="22">
        <f>DATE(C8,5,5)</f>
        <v>42495</v>
      </c>
      <c r="F47" s="121" t="s">
        <v>10</v>
      </c>
      <c r="G47" s="21"/>
    </row>
    <row r="48" spans="3:51" hidden="1">
      <c r="D48" s="120" t="s">
        <v>11</v>
      </c>
      <c r="E48" s="22" t="str">
        <f>Q64</f>
        <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42569</v>
      </c>
      <c r="F50" s="121" t="s">
        <v>10</v>
      </c>
      <c r="G50" s="21"/>
      <c r="H50" s="13" t="s">
        <v>36</v>
      </c>
      <c r="K50" s="29"/>
      <c r="L50" s="30" t="str">
        <f>IF(WEEKDAY(DATE($C$8,7,15))=2,DATE($C$8,7,15),"")</f>
        <v/>
      </c>
      <c r="M50"/>
      <c r="N50"/>
      <c r="O50" s="30" t="str">
        <f>IF(WEEKDAY(DATE($C$8,1,8))=2,DATE($C$8,1,8),"")</f>
        <v/>
      </c>
      <c r="P50" s="30" t="str">
        <f>IF(WEEKDAY(DATE($C$8,10,8))=2,DATE($C$8,10,8),"")</f>
        <v/>
      </c>
      <c r="Q50" s="30" t="str">
        <f>IF(WEEKDAY(DATE($C$8,9,15))=2,DATE($C$8,9,15),"")</f>
        <v/>
      </c>
      <c r="R50" s="30" t="str">
        <f>IF(WEEKDAY(DATE($C$8,7,8))=2,DATE($C$8,7,8),"")</f>
        <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t="str">
        <f>IF(WEEKDAY(DATE($C$8,9,16))=2,DATE($C$8,9,16),"")</f>
        <v/>
      </c>
      <c r="R51" s="30" t="str">
        <f>IF(WEEKDAY(DATE($C$8,7,9))=2,DATE($C$8,7,9),"")</f>
        <v/>
      </c>
      <c r="S51"/>
      <c r="T51"/>
      <c r="W51" s="230" t="str">
        <f>IF(基本事項!H17="","",基本事項!H17)</f>
        <v/>
      </c>
      <c r="X51" s="229" t="str">
        <f>IF(基本事項!D17="","",基本事項!D17)</f>
        <v/>
      </c>
    </row>
    <row r="52" spans="4:24" hidden="1">
      <c r="D52" s="120" t="s">
        <v>16</v>
      </c>
      <c r="E52" s="22">
        <f>Q57</f>
        <v>42632</v>
      </c>
      <c r="F52" s="121" t="s">
        <v>10</v>
      </c>
      <c r="G52" s="21"/>
      <c r="H52" s="13" t="s">
        <v>36</v>
      </c>
      <c r="L52" s="30" t="str">
        <f>IF(WEEKDAY(DATE($C$8,7,17))=2,DATE($C$8,7,17),"")</f>
        <v/>
      </c>
      <c r="M52"/>
      <c r="N52"/>
      <c r="O52" s="30" t="str">
        <f>IF(WEEKDAY(DATE($C$8,1,10))=2,DATE($C$8,1,10),"")</f>
        <v/>
      </c>
      <c r="P52" s="30">
        <f>IF(WEEKDAY(DATE($C$8,10,10))=2,DATE($C$8,10,10),"")</f>
        <v>42653</v>
      </c>
      <c r="Q52" s="30" t="str">
        <f>IF(WEEKDAY(DATE($C$8,9,17))=2,DATE($C$8,9,17),"")</f>
        <v/>
      </c>
      <c r="R52" s="30" t="str">
        <f>IF(WEEKDAY(DATE($C$8,7,10))=2,DATE($C$8,7,10),"")</f>
        <v/>
      </c>
      <c r="S52"/>
      <c r="T52"/>
    </row>
    <row r="53" spans="4:24" hidden="1">
      <c r="D53" s="120" t="s">
        <v>37</v>
      </c>
      <c r="E53" s="22" t="str">
        <f>L64</f>
        <v/>
      </c>
      <c r="F53" s="121" t="s">
        <v>10</v>
      </c>
      <c r="G53" s="21"/>
      <c r="H53" s="13"/>
      <c r="L53" s="30">
        <f>IF(WEEKDAY(DATE($C$8,7,18))=2,DATE($C$8,7,18),"")</f>
        <v>42569</v>
      </c>
      <c r="M53"/>
      <c r="N53"/>
      <c r="O53" s="30">
        <f>IF(WEEKDAY(DATE($C$8,1,11))=2,DATE($C$8,1,11),"")</f>
        <v>42380</v>
      </c>
      <c r="P53" s="30" t="str">
        <f>IF(WEEKDAY(DATE($C$8,10,11))=2,DATE($C$8,10,11),"")</f>
        <v/>
      </c>
      <c r="Q53" s="30" t="str">
        <f>IF(WEEKDAY(DATE($C$8,9,18))=2,DATE($C$8,9,18),"")</f>
        <v/>
      </c>
      <c r="R53" s="30">
        <f>IF(WEEKDAY(DATE($C$8,7,11))=2,DATE($C$8,7,11),"")</f>
        <v>42562</v>
      </c>
      <c r="S53"/>
      <c r="T53"/>
    </row>
    <row r="54" spans="4:24" hidden="1">
      <c r="D54" s="120" t="s">
        <v>17</v>
      </c>
      <c r="E54" s="22">
        <f>DATE(C8,9,Q69)</f>
        <v>42635</v>
      </c>
      <c r="F54" s="121" t="s">
        <v>10</v>
      </c>
      <c r="G54" s="21"/>
      <c r="H54" s="13"/>
      <c r="K54" s="29"/>
      <c r="L54" s="30" t="str">
        <f>IF(WEEKDAY(DATE($C$8,7,19))=2,DATE($C$8,7,19),"")</f>
        <v/>
      </c>
      <c r="M54"/>
      <c r="N54"/>
      <c r="O54" s="30" t="str">
        <f>IF(WEEKDAY(DATE($C$8,1,12))=2,DATE($C$8,1,12),"")</f>
        <v/>
      </c>
      <c r="P54" s="30" t="str">
        <f>IF(WEEKDAY(DATE($C$8,10,12))=2,DATE($C$8,10,12),"")</f>
        <v/>
      </c>
      <c r="Q54" s="30">
        <f>IF(WEEKDAY(DATE($C$8,9,19))=2,DATE($C$8,9,19),"")</f>
        <v>42632</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42653</v>
      </c>
      <c r="F56" s="121" t="s">
        <v>10</v>
      </c>
      <c r="G56" s="21"/>
      <c r="H56" s="13" t="s">
        <v>38</v>
      </c>
      <c r="L56" s="30" t="str">
        <f>IF(WEEKDAY(DATE($C$8,7,21))=2,DATE($C$8,7,21),"")</f>
        <v/>
      </c>
      <c r="M56"/>
      <c r="N56"/>
      <c r="O56" s="30" t="str">
        <f>IF(WEEKDAY(DATE($C$8,1,14))=2,DATE($C$8,1,14),"")</f>
        <v/>
      </c>
      <c r="P56" s="30" t="str">
        <f>IF(WEEKDAY(DATE($C$8,10,14))=2,DATE($C$8,10,14),"")</f>
        <v/>
      </c>
      <c r="Q56" s="30" t="str">
        <f>IF(WEEKDAY(DATE($C$8,9,21))=2,DATE($C$8,9,21),"")</f>
        <v/>
      </c>
      <c r="R56" s="30" t="str">
        <f>IF(WEEKDAY(DATE($C$8,7,14))=2,DATE($C$8,7,14),"")</f>
        <v/>
      </c>
      <c r="S56"/>
      <c r="T56"/>
    </row>
    <row r="57" spans="4:24" hidden="1">
      <c r="D57" s="20"/>
      <c r="E57" s="25"/>
      <c r="F57" s="12"/>
      <c r="G57" s="21"/>
      <c r="H57" s="13"/>
      <c r="L57" s="18">
        <f>SUM(L50:L56)</f>
        <v>42569</v>
      </c>
      <c r="M57"/>
      <c r="N57"/>
      <c r="O57" s="18">
        <f>SUM(O50:O56)</f>
        <v>42380</v>
      </c>
      <c r="P57" s="18">
        <f>SUM(P50:P56)</f>
        <v>42653</v>
      </c>
      <c r="Q57" s="18">
        <f>SUM(Q50:Q56)</f>
        <v>42632</v>
      </c>
      <c r="R57" s="18">
        <f>SUM(R50:R56)</f>
        <v>42562</v>
      </c>
      <c r="S57"/>
      <c r="T57"/>
    </row>
    <row r="58" spans="4:24" hidden="1">
      <c r="D58" s="120" t="s">
        <v>19</v>
      </c>
      <c r="E58" s="22">
        <f>DATE(C8,11,3)</f>
        <v>42677</v>
      </c>
      <c r="F58" s="121" t="s">
        <v>10</v>
      </c>
      <c r="G58" s="21"/>
      <c r="L58"/>
      <c r="M58"/>
      <c r="N58"/>
      <c r="O58"/>
      <c r="P58"/>
      <c r="Q58"/>
      <c r="R58"/>
      <c r="S58"/>
      <c r="T58"/>
    </row>
    <row r="59" spans="4:24" hidden="1">
      <c r="D59" s="120" t="s">
        <v>11</v>
      </c>
      <c r="E59" s="22" t="str">
        <f>O61</f>
        <v/>
      </c>
      <c r="F59" s="121" t="s">
        <v>10</v>
      </c>
      <c r="G59" s="21"/>
      <c r="L59" t="s">
        <v>39</v>
      </c>
      <c r="M59"/>
      <c r="N59"/>
      <c r="O59"/>
      <c r="P59"/>
      <c r="Q59"/>
      <c r="R59"/>
      <c r="S59"/>
      <c r="T59"/>
    </row>
    <row r="60" spans="4:24" hidden="1">
      <c r="D60" s="120" t="s">
        <v>20</v>
      </c>
      <c r="E60" s="22">
        <f>DATE(C8,11,23)</f>
        <v>42697</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t="str">
        <f>IF(WEEKDAY(E58)=1,E58+1,"")</f>
        <v/>
      </c>
      <c r="P61" s="30" t="str">
        <f>IF(WEEKDAY(E60)=1,E60+1,"")</f>
        <v/>
      </c>
      <c r="Q61" s="30" t="str">
        <f>IF(WEEKDAY(E63)=1,E63+1,"")</f>
        <v/>
      </c>
      <c r="R61" s="30" t="str">
        <f>IF(WEEKDAY(E54)=1,E54+1,"")</f>
        <v/>
      </c>
      <c r="S61" s="30">
        <f>IF(WEEKDAY(E76)=1,E76+1,"")</f>
        <v>42450</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42727</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t="str">
        <f>IF(WEEKDAY(E45)=1,E45+3,IF(WEEKDAY(E46)=1,E46+2,IF(WEEKDAY(E47)=1,E47+1,"")))</f>
        <v/>
      </c>
      <c r="R64"/>
      <c r="S64"/>
      <c r="T64"/>
    </row>
    <row r="65" spans="4:20" hidden="1">
      <c r="D65" s="120" t="s">
        <v>22</v>
      </c>
      <c r="E65" s="22">
        <f>DATE(C8,12,29)</f>
        <v>42733</v>
      </c>
      <c r="F65" s="121" t="s">
        <v>10</v>
      </c>
      <c r="G65" s="21"/>
      <c r="L65"/>
      <c r="M65"/>
      <c r="N65"/>
      <c r="O65"/>
      <c r="P65"/>
      <c r="Q65"/>
      <c r="R65"/>
      <c r="S65"/>
      <c r="T65"/>
    </row>
    <row r="66" spans="4:20" hidden="1">
      <c r="D66" s="120" t="s">
        <v>22</v>
      </c>
      <c r="E66" s="22">
        <f>DATE(C8,12,30)</f>
        <v>42734</v>
      </c>
      <c r="F66" s="121" t="s">
        <v>10</v>
      </c>
      <c r="G66" s="21"/>
      <c r="L66" t="s">
        <v>45</v>
      </c>
      <c r="M66"/>
      <c r="N66"/>
      <c r="O66"/>
      <c r="P66"/>
      <c r="Q66"/>
      <c r="R66"/>
      <c r="S66"/>
      <c r="T66"/>
    </row>
    <row r="67" spans="4:20" hidden="1">
      <c r="D67" s="120" t="s">
        <v>22</v>
      </c>
      <c r="E67" s="22">
        <f>DATE(C8,12,31)</f>
        <v>42735</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42370</v>
      </c>
      <c r="F69" s="121" t="s">
        <v>10</v>
      </c>
      <c r="G69" s="28"/>
      <c r="L69" s="18">
        <f>(C8-2000)*0.242194</f>
        <v>3.8751039999999999</v>
      </c>
      <c r="M69"/>
      <c r="N69"/>
      <c r="O69"/>
      <c r="P69"/>
      <c r="Q69" s="30">
        <f>INT(Q70+Q71-Q72)</f>
        <v>22</v>
      </c>
      <c r="R69"/>
      <c r="S69"/>
      <c r="T69"/>
    </row>
    <row r="70" spans="4:20" hidden="1">
      <c r="D70" s="120" t="s">
        <v>24</v>
      </c>
      <c r="E70" s="27">
        <f>DATE(C8,1,2)</f>
        <v>42371</v>
      </c>
      <c r="F70" s="121" t="s">
        <v>10</v>
      </c>
      <c r="G70" s="28"/>
      <c r="L70" s="18">
        <f>INT((C8-2000)/4)</f>
        <v>4</v>
      </c>
      <c r="M70"/>
      <c r="N70"/>
      <c r="O70"/>
      <c r="P70"/>
      <c r="Q70" s="18">
        <v>23.09</v>
      </c>
      <c r="R70"/>
      <c r="S70"/>
      <c r="T70"/>
    </row>
    <row r="71" spans="4:20" hidden="1">
      <c r="D71" s="120" t="s">
        <v>24</v>
      </c>
      <c r="E71" s="27">
        <f>DATE(C8,1,3)</f>
        <v>42372</v>
      </c>
      <c r="F71" s="121" t="s">
        <v>10</v>
      </c>
      <c r="G71" s="28"/>
      <c r="L71"/>
      <c r="M71"/>
      <c r="N71"/>
      <c r="O71"/>
      <c r="P71"/>
      <c r="Q71" s="18">
        <f>(C8-2000)*0.242194</f>
        <v>3.8751039999999999</v>
      </c>
      <c r="R71"/>
      <c r="S71"/>
      <c r="T71"/>
    </row>
    <row r="72" spans="4:20" hidden="1">
      <c r="D72" s="120" t="s">
        <v>25</v>
      </c>
      <c r="E72" s="27">
        <f>O57</f>
        <v>42380</v>
      </c>
      <c r="F72" s="121" t="s">
        <v>49</v>
      </c>
      <c r="G72" s="28"/>
      <c r="H72" s="33" t="s">
        <v>38</v>
      </c>
      <c r="L72"/>
      <c r="M72"/>
      <c r="N72"/>
      <c r="O72"/>
      <c r="P72"/>
      <c r="Q72" s="18">
        <f>INT((C8-2000)/4)</f>
        <v>4</v>
      </c>
      <c r="R72"/>
      <c r="S72"/>
      <c r="T72"/>
    </row>
    <row r="73" spans="4:20" hidden="1">
      <c r="D73" s="20"/>
      <c r="E73" s="21"/>
      <c r="F73" s="12"/>
      <c r="G73" s="21"/>
      <c r="L73"/>
      <c r="M73"/>
      <c r="N73"/>
      <c r="O73"/>
      <c r="P73"/>
      <c r="Q73"/>
      <c r="R73"/>
      <c r="S73"/>
      <c r="T73"/>
    </row>
    <row r="74" spans="4:20" hidden="1">
      <c r="D74" s="120" t="s">
        <v>26</v>
      </c>
      <c r="E74" s="27">
        <f>DATE(C8,2,11)</f>
        <v>42411</v>
      </c>
      <c r="F74" s="31" t="s">
        <v>10</v>
      </c>
      <c r="G74" s="28"/>
    </row>
    <row r="75" spans="4:20" hidden="1">
      <c r="D75" s="120" t="s">
        <v>11</v>
      </c>
      <c r="E75" s="22" t="str">
        <f>T61</f>
        <v/>
      </c>
      <c r="F75" s="121" t="s">
        <v>10</v>
      </c>
      <c r="G75" s="21"/>
    </row>
    <row r="76" spans="4:20" hidden="1">
      <c r="D76" s="120" t="s">
        <v>27</v>
      </c>
      <c r="E76" s="27">
        <f>DATE(C8,3,L67)</f>
        <v>42449</v>
      </c>
      <c r="F76" s="121" t="s">
        <v>10</v>
      </c>
      <c r="G76" s="28"/>
    </row>
    <row r="77" spans="4:20" hidden="1">
      <c r="D77" s="120" t="s">
        <v>11</v>
      </c>
      <c r="E77" s="22">
        <f>S61</f>
        <v>42450</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4" priority="15">
      <formula>WEEKDAY(D9)=1</formula>
    </cfRule>
  </conditionalFormatting>
  <conditionalFormatting sqref="G9:G39">
    <cfRule type="expression" dxfId="3" priority="14">
      <formula>WEEKDAY(D9)=7</formula>
    </cfRule>
  </conditionalFormatting>
  <conditionalFormatting sqref="G9:G39">
    <cfRule type="expression" dxfId="2" priority="13">
      <formula>COUNTIF($E$43:$E$78,D9)=1</formula>
    </cfRule>
  </conditionalFormatting>
  <conditionalFormatting sqref="G9:G39">
    <cfRule type="expression" dxfId="1" priority="11" stopIfTrue="1">
      <formula>COUNTIF($X$49:$X$51,D9)</formula>
    </cfRule>
  </conditionalFormatting>
  <conditionalFormatting sqref="I9:I39 Q9:Q39 K9:K39 S9:S39 AO9:AO39 AS9:AS39 AM9:AM39 AQ9:AQ39">
    <cfRule type="cellIs" dxfId="0" priority="8" operator="equal">
      <formula>""</formula>
    </cfRule>
  </conditionalFormatting>
  <pageMargins left="0.74" right="0.28999999999999998" top="0.75" bottom="0.52" header="0.3" footer="0.3"/>
  <pageSetup paperSize="9" scale="98" orientation="portrait" verticalDpi="0" r:id="rId1"/>
</worksheet>
</file>

<file path=xl/worksheets/sheet2.xml><?xml version="1.0" encoding="utf-8"?>
<worksheet xmlns="http://schemas.openxmlformats.org/spreadsheetml/2006/main" xmlns:r="http://schemas.openxmlformats.org/officeDocument/2006/relationships">
  <sheetPr>
    <tabColor rgb="FFFF0000"/>
  </sheetPr>
  <dimension ref="B2:P19"/>
  <sheetViews>
    <sheetView showGridLines="0" zoomScaleSheetLayoutView="100" workbookViewId="0">
      <selection activeCell="C4" sqref="C4"/>
    </sheetView>
  </sheetViews>
  <sheetFormatPr defaultRowHeight="12"/>
  <cols>
    <col min="1" max="1" width="4.7109375" customWidth="1"/>
    <col min="3" max="3" width="8.42578125" customWidth="1"/>
    <col min="4" max="4" width="2.5703125" customWidth="1"/>
    <col min="5" max="6" width="8.42578125" customWidth="1"/>
    <col min="7" max="7" width="8.5703125" customWidth="1"/>
    <col min="8" max="8" width="9.28515625" customWidth="1"/>
    <col min="9" max="9" width="8" customWidth="1"/>
    <col min="10" max="10" width="9.28515625" customWidth="1"/>
    <col min="11" max="11" width="6.85546875" customWidth="1"/>
    <col min="12" max="12" width="8.140625" customWidth="1"/>
    <col min="13" max="13" width="10.42578125" customWidth="1"/>
    <col min="14" max="14" width="9.28515625" customWidth="1"/>
    <col min="18" max="18" width="9.28515625" customWidth="1"/>
  </cols>
  <sheetData>
    <row r="2" spans="2:16" ht="10.5" customHeight="1"/>
    <row r="3" spans="2:16" ht="6.75" customHeight="1"/>
    <row r="4" spans="2:16" ht="24.75" customHeight="1">
      <c r="B4" s="79" t="s">
        <v>80</v>
      </c>
      <c r="C4" s="89">
        <v>25</v>
      </c>
      <c r="D4" s="82" t="s">
        <v>85</v>
      </c>
      <c r="E4" s="80"/>
      <c r="F4" s="80"/>
      <c r="G4" s="5"/>
      <c r="H4" s="5"/>
      <c r="K4" s="411" t="s">
        <v>93</v>
      </c>
      <c r="L4" s="412"/>
      <c r="M4" s="412"/>
      <c r="N4" s="413"/>
    </row>
    <row r="5" spans="2:16">
      <c r="B5" s="80"/>
      <c r="C5" s="69"/>
      <c r="D5" s="5"/>
      <c r="E5" s="5"/>
      <c r="F5" s="80"/>
      <c r="G5" s="5"/>
      <c r="H5" s="5"/>
      <c r="K5" s="244"/>
    </row>
    <row r="6" spans="2:16" ht="27.75" customHeight="1">
      <c r="B6" s="79" t="s">
        <v>83</v>
      </c>
      <c r="C6" s="330" t="s">
        <v>84</v>
      </c>
      <c r="D6" s="331"/>
      <c r="E6" s="332"/>
      <c r="F6" s="172"/>
      <c r="G6" s="5"/>
      <c r="H6" s="5"/>
      <c r="K6" s="244" t="s">
        <v>92</v>
      </c>
    </row>
    <row r="7" spans="2:16">
      <c r="B7" s="80"/>
      <c r="C7" s="69"/>
      <c r="D7" s="5"/>
      <c r="E7" s="5"/>
      <c r="F7" s="80"/>
      <c r="G7" s="5"/>
      <c r="H7" s="5"/>
      <c r="K7" s="244"/>
    </row>
    <row r="8" spans="2:16" ht="28.5" customHeight="1">
      <c r="B8" s="79" t="s">
        <v>62</v>
      </c>
      <c r="C8" s="330" t="s">
        <v>223</v>
      </c>
      <c r="D8" s="331"/>
      <c r="E8" s="332"/>
      <c r="F8" s="172"/>
      <c r="G8" s="5"/>
      <c r="H8" s="5"/>
      <c r="K8" s="244" t="s">
        <v>217</v>
      </c>
    </row>
    <row r="9" spans="2:16" ht="21.75" customHeight="1">
      <c r="B9" s="80"/>
      <c r="C9" s="69"/>
      <c r="D9" s="1"/>
      <c r="E9" s="5"/>
      <c r="F9" s="80"/>
      <c r="G9" s="5"/>
      <c r="H9" s="5"/>
    </row>
    <row r="10" spans="2:16" ht="15" customHeight="1">
      <c r="B10" s="80"/>
      <c r="C10" s="83" t="s">
        <v>87</v>
      </c>
      <c r="D10" s="85"/>
      <c r="E10" s="84" t="s">
        <v>88</v>
      </c>
      <c r="F10" s="127"/>
      <c r="G10" s="5"/>
      <c r="H10" s="5"/>
    </row>
    <row r="11" spans="2:16" ht="25.5" customHeight="1">
      <c r="B11" s="81" t="s">
        <v>53</v>
      </c>
      <c r="C11" s="66">
        <v>8</v>
      </c>
      <c r="D11" s="67" t="s">
        <v>86</v>
      </c>
      <c r="E11" s="68">
        <v>15</v>
      </c>
      <c r="F11" s="172"/>
    </row>
    <row r="12" spans="2:16" ht="24.75" customHeight="1">
      <c r="B12" s="81" t="s">
        <v>54</v>
      </c>
      <c r="C12" s="66">
        <v>16</v>
      </c>
      <c r="D12" s="67" t="s">
        <v>89</v>
      </c>
      <c r="E12" s="68">
        <v>45</v>
      </c>
      <c r="F12" s="172"/>
    </row>
    <row r="13" spans="2:16" ht="18" customHeight="1" thickBot="1">
      <c r="B13" s="5"/>
      <c r="C13" s="5"/>
      <c r="F13" s="12"/>
    </row>
    <row r="14" spans="2:16" ht="18" customHeight="1">
      <c r="C14" s="234" t="s">
        <v>211</v>
      </c>
      <c r="D14" s="235"/>
      <c r="E14" s="235"/>
      <c r="F14" s="235"/>
      <c r="G14" s="242" t="s">
        <v>216</v>
      </c>
      <c r="H14" s="235"/>
      <c r="I14" s="237"/>
      <c r="J14" s="234" t="s">
        <v>208</v>
      </c>
      <c r="K14" s="235"/>
      <c r="L14" s="235"/>
      <c r="M14" s="235"/>
      <c r="N14" s="236"/>
      <c r="O14" s="235"/>
      <c r="P14" s="144"/>
    </row>
    <row r="15" spans="2:16" ht="18" customHeight="1">
      <c r="C15" s="238" t="s">
        <v>218</v>
      </c>
      <c r="D15" s="338"/>
      <c r="E15" s="338"/>
      <c r="F15" s="338"/>
      <c r="G15" s="239" t="s">
        <v>209</v>
      </c>
      <c r="H15" s="245" t="s">
        <v>212</v>
      </c>
      <c r="I15" s="240"/>
      <c r="J15" s="238" t="s">
        <v>218</v>
      </c>
      <c r="K15" s="338"/>
      <c r="L15" s="338"/>
      <c r="M15" s="338"/>
      <c r="N15" s="239" t="s">
        <v>209</v>
      </c>
      <c r="O15" s="245" t="s">
        <v>210</v>
      </c>
      <c r="P15" s="146"/>
    </row>
    <row r="16" spans="2:16" ht="18" customHeight="1">
      <c r="C16" s="238"/>
      <c r="D16" s="338"/>
      <c r="E16" s="338"/>
      <c r="F16" s="338"/>
      <c r="G16" s="239" t="s">
        <v>209</v>
      </c>
      <c r="H16" s="245"/>
      <c r="I16" s="240"/>
      <c r="J16" s="238"/>
      <c r="K16" s="338"/>
      <c r="L16" s="338"/>
      <c r="M16" s="338"/>
      <c r="N16" s="239" t="s">
        <v>209</v>
      </c>
      <c r="O16" s="245"/>
      <c r="P16" s="146"/>
    </row>
    <row r="17" spans="3:16" ht="18" customHeight="1">
      <c r="C17" s="238"/>
      <c r="D17" s="338"/>
      <c r="E17" s="338"/>
      <c r="F17" s="338"/>
      <c r="G17" s="239" t="s">
        <v>209</v>
      </c>
      <c r="H17" s="245"/>
      <c r="I17" s="240"/>
      <c r="J17" s="238"/>
      <c r="K17" s="338"/>
      <c r="L17" s="338"/>
      <c r="M17" s="338"/>
      <c r="N17" s="239" t="s">
        <v>209</v>
      </c>
      <c r="O17" s="245"/>
      <c r="P17" s="146"/>
    </row>
    <row r="18" spans="3:16" ht="18" customHeight="1" thickBot="1">
      <c r="C18" s="148"/>
      <c r="D18" s="149"/>
      <c r="E18" s="149"/>
      <c r="F18" s="241"/>
      <c r="G18" s="149"/>
      <c r="H18" s="149"/>
      <c r="I18" s="150"/>
      <c r="J18" s="148"/>
      <c r="K18" s="243" t="s">
        <v>216</v>
      </c>
      <c r="L18" s="149"/>
      <c r="M18" s="149"/>
      <c r="N18" s="149"/>
      <c r="O18" s="149"/>
      <c r="P18" s="150"/>
    </row>
    <row r="19" spans="3:16" ht="11.25" customHeight="1"/>
  </sheetData>
  <mergeCells count="8">
    <mergeCell ref="K15:M15"/>
    <mergeCell ref="K16:M16"/>
    <mergeCell ref="K17:M17"/>
    <mergeCell ref="D15:F15"/>
    <mergeCell ref="D16:F16"/>
    <mergeCell ref="D17:F17"/>
    <mergeCell ref="C6:E6"/>
    <mergeCell ref="C8:E8"/>
  </mergeCells>
  <phoneticPr fontId="1"/>
  <pageMargins left="0.44" right="0.32" top="0.48" bottom="0.38"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sheetPr>
    <tabColor rgb="FF00B050"/>
  </sheetPr>
  <dimension ref="B2:S136"/>
  <sheetViews>
    <sheetView showGridLines="0" zoomScale="85" zoomScaleNormal="85" zoomScaleSheetLayoutView="100" workbookViewId="0"/>
  </sheetViews>
  <sheetFormatPr defaultRowHeight="12"/>
  <cols>
    <col min="1" max="1" width="2.28515625" customWidth="1"/>
    <col min="3" max="5" width="6.42578125" customWidth="1"/>
    <col min="6" max="6" width="8.42578125" customWidth="1"/>
    <col min="7" max="7" width="8.5703125" customWidth="1"/>
    <col min="8" max="8" width="9.28515625" customWidth="1"/>
    <col min="9" max="9" width="8" customWidth="1"/>
    <col min="10" max="10" width="9.28515625" customWidth="1"/>
    <col min="11" max="12" width="8.140625" customWidth="1"/>
    <col min="13" max="13" width="9.5703125" customWidth="1"/>
    <col min="14" max="14" width="9.28515625" customWidth="1"/>
    <col min="18" max="18" width="9.28515625" customWidth="1"/>
  </cols>
  <sheetData>
    <row r="2" spans="2:18" ht="10.5" customHeight="1"/>
    <row r="3" spans="2:18" ht="17.25" customHeight="1" thickBot="1">
      <c r="B3" s="88" t="s">
        <v>284</v>
      </c>
    </row>
    <row r="4" spans="2:18" ht="21.75" customHeight="1" thickBot="1">
      <c r="C4" s="197" t="s">
        <v>281</v>
      </c>
      <c r="D4" s="198"/>
      <c r="E4" s="198"/>
      <c r="F4" s="198"/>
      <c r="G4" s="198"/>
      <c r="H4" s="198"/>
      <c r="I4" s="198"/>
      <c r="J4" s="198"/>
      <c r="K4" s="198"/>
      <c r="L4" s="198"/>
      <c r="M4" s="198"/>
      <c r="N4" s="198"/>
      <c r="O4" s="333" t="s">
        <v>201</v>
      </c>
      <c r="P4" s="334"/>
      <c r="Q4" s="316" t="s">
        <v>203</v>
      </c>
      <c r="R4" s="317"/>
    </row>
    <row r="5" spans="2:18" ht="18" customHeight="1">
      <c r="C5" s="199"/>
      <c r="D5" s="173"/>
      <c r="E5" s="173"/>
      <c r="F5" s="204" t="s">
        <v>196</v>
      </c>
      <c r="G5" s="205"/>
      <c r="H5" s="205"/>
      <c r="I5" s="206"/>
      <c r="J5" s="207"/>
      <c r="K5" s="208" t="s">
        <v>197</v>
      </c>
      <c r="L5" s="209"/>
      <c r="M5" s="209"/>
      <c r="N5" s="209"/>
      <c r="O5" s="335"/>
      <c r="P5" s="336"/>
      <c r="Q5" s="318"/>
      <c r="R5" s="319"/>
    </row>
    <row r="6" spans="2:18" ht="18" customHeight="1">
      <c r="C6" s="199"/>
      <c r="D6" s="173"/>
      <c r="E6" s="173"/>
      <c r="F6" s="199"/>
      <c r="G6" s="176"/>
      <c r="H6" s="173"/>
      <c r="I6" s="170" t="s">
        <v>200</v>
      </c>
      <c r="J6" s="169"/>
      <c r="K6" s="175"/>
      <c r="L6" s="174" t="s">
        <v>200</v>
      </c>
      <c r="M6" s="163"/>
      <c r="N6" s="163"/>
      <c r="O6" s="337"/>
      <c r="P6" s="336"/>
      <c r="Q6" s="320"/>
      <c r="R6" s="319"/>
    </row>
    <row r="7" spans="2:18" ht="24.75" customHeight="1">
      <c r="B7" s="193"/>
      <c r="C7" s="315" t="s">
        <v>205</v>
      </c>
      <c r="D7" s="171"/>
      <c r="E7" s="171"/>
      <c r="F7" s="210" t="s">
        <v>204</v>
      </c>
      <c r="G7" s="177" t="s">
        <v>198</v>
      </c>
      <c r="H7" s="178" t="s">
        <v>91</v>
      </c>
      <c r="I7" s="184" t="s">
        <v>198</v>
      </c>
      <c r="J7" s="164" t="s">
        <v>278</v>
      </c>
      <c r="K7" s="179" t="s">
        <v>198</v>
      </c>
      <c r="L7" s="183" t="s">
        <v>198</v>
      </c>
      <c r="M7" s="187" t="s">
        <v>193</v>
      </c>
      <c r="N7" s="218" t="s">
        <v>278</v>
      </c>
      <c r="O7" s="214" t="s">
        <v>198</v>
      </c>
      <c r="P7" s="161" t="s">
        <v>91</v>
      </c>
      <c r="Q7" s="185" t="s">
        <v>202</v>
      </c>
      <c r="R7" s="188" t="s">
        <v>91</v>
      </c>
    </row>
    <row r="8" spans="2:18" ht="21" customHeight="1">
      <c r="B8" s="194">
        <v>4</v>
      </c>
      <c r="C8" s="323" t="str">
        <f>IF('4月'!$Z$40=0,"",'4月'!$Z$40)</f>
        <v/>
      </c>
      <c r="D8" s="321"/>
      <c r="E8" s="324"/>
      <c r="F8" s="211" t="str">
        <f>IF(C8="","",'4月'!$O$44)</f>
        <v/>
      </c>
      <c r="G8" s="153" t="str">
        <f>IF(C8="","",'4月'!$U$40)</f>
        <v/>
      </c>
      <c r="H8" s="180" t="str">
        <f t="shared" ref="H8:H19" si="0">IF(OR(C8="",C8=0,F8=0),"",F8/G8)</f>
        <v/>
      </c>
      <c r="I8" s="165" t="str">
        <f>IF(C8="","",'4月'!$O$40)</f>
        <v/>
      </c>
      <c r="J8" s="180" t="str">
        <f>IF(OR(C8="",I8=0),"",F8/I8)</f>
        <v/>
      </c>
      <c r="K8" s="167" t="str">
        <f>IF(C8="","",'4月'!$W$40)</f>
        <v/>
      </c>
      <c r="L8" s="153" t="str">
        <f>IF(C8="","",'4月'!$M$44)</f>
        <v/>
      </c>
      <c r="M8" s="246" t="str">
        <f>IF(OR(L8="",L8&lt;=0),"-",'4月'!$M$40)</f>
        <v>-</v>
      </c>
      <c r="N8" s="219" t="str">
        <f>IF(C8="","",IF(L8&lt;=0,"-",M8/L8))</f>
        <v/>
      </c>
      <c r="O8" s="215" t="str">
        <f>IF(C8="","",SUM(G8,L8))</f>
        <v/>
      </c>
      <c r="P8" s="182" t="str">
        <f>IF(C8="","",C8/O8)</f>
        <v/>
      </c>
      <c r="Q8" s="153" t="str">
        <f>IF(C8="","",SUM(I8,L8))</f>
        <v/>
      </c>
      <c r="R8" s="189" t="str">
        <f>IF(C8="","",C8/Q8)</f>
        <v/>
      </c>
    </row>
    <row r="9" spans="2:18" ht="21" customHeight="1">
      <c r="B9" s="194">
        <v>5</v>
      </c>
      <c r="C9" s="323" t="str">
        <f>IF('5月'!$Z$40=0,"",'5月'!$Z$40)</f>
        <v/>
      </c>
      <c r="D9" s="321"/>
      <c r="E9" s="324"/>
      <c r="F9" s="211" t="str">
        <f>IF(C9="","",'5月'!$O$44)</f>
        <v/>
      </c>
      <c r="G9" s="153" t="str">
        <f>IF(C9="","",'5月'!$U$40)</f>
        <v/>
      </c>
      <c r="H9" s="180" t="str">
        <f t="shared" si="0"/>
        <v/>
      </c>
      <c r="I9" s="165" t="str">
        <f>IF(C9="","",'5月'!$O$40)</f>
        <v/>
      </c>
      <c r="J9" s="180" t="str">
        <f t="shared" ref="J9:J20" si="1">IF(OR(C9="",I9=0),"",F9/I9)</f>
        <v/>
      </c>
      <c r="K9" s="167" t="str">
        <f>IF(C9="","",'5月'!$W$40)</f>
        <v/>
      </c>
      <c r="L9" s="153" t="str">
        <f>IF(C9="","",'5月'!$M$44)</f>
        <v/>
      </c>
      <c r="M9" s="246" t="str">
        <f>IF(OR(L9="",L9&lt;=0),"-",'5月'!$M$40)</f>
        <v>-</v>
      </c>
      <c r="N9" s="219" t="str">
        <f>IF(C9="","",IF(L9&lt;=0,"-",M9/L9))</f>
        <v/>
      </c>
      <c r="O9" s="215" t="str">
        <f>IF(C9="","",SUM(G9,L9))</f>
        <v/>
      </c>
      <c r="P9" s="182" t="str">
        <f>IF(C9="","",C9/O9)</f>
        <v/>
      </c>
      <c r="Q9" s="153" t="str">
        <f>IF(C9="","",SUM(I9,L9))</f>
        <v/>
      </c>
      <c r="R9" s="189" t="str">
        <f>IF(C9="","",C9/Q9)</f>
        <v/>
      </c>
    </row>
    <row r="10" spans="2:18" ht="21" customHeight="1">
      <c r="B10" s="194">
        <v>6</v>
      </c>
      <c r="C10" s="323" t="str">
        <f>IF('6月'!$Z$40=0,"",'6月'!$Z$40)</f>
        <v/>
      </c>
      <c r="D10" s="321"/>
      <c r="E10" s="324"/>
      <c r="F10" s="211" t="str">
        <f>IF(C10="","",'6月'!$O$44)</f>
        <v/>
      </c>
      <c r="G10" s="153" t="str">
        <f>IF(C10="","",'6月'!$U$40)</f>
        <v/>
      </c>
      <c r="H10" s="180" t="str">
        <f t="shared" si="0"/>
        <v/>
      </c>
      <c r="I10" s="165" t="str">
        <f>IF(C10="","",'6月'!$O$40)</f>
        <v/>
      </c>
      <c r="J10" s="180" t="str">
        <f t="shared" si="1"/>
        <v/>
      </c>
      <c r="K10" s="167" t="str">
        <f>IF(C10="","",'6月'!$W$40)</f>
        <v/>
      </c>
      <c r="L10" s="153" t="str">
        <f>IF(C10="","",'6月'!$M$44)</f>
        <v/>
      </c>
      <c r="M10" s="246" t="str">
        <f>IF(OR(L10="",L10&lt;=0),"-",'6月'!$M$40)</f>
        <v>-</v>
      </c>
      <c r="N10" s="219" t="str">
        <f t="shared" ref="N10:N19" si="2">IF(C10="","",IF(L10&lt;=0,"-",M10/L10))</f>
        <v/>
      </c>
      <c r="O10" s="215" t="str">
        <f t="shared" ref="O10:O19" si="3">IF(C10="","",SUM(G10,L10))</f>
        <v/>
      </c>
      <c r="P10" s="182" t="str">
        <f t="shared" ref="P10:P19" si="4">IF(C10="","",C10/O10)</f>
        <v/>
      </c>
      <c r="Q10" s="153" t="str">
        <f t="shared" ref="Q10:Q19" si="5">IF(C10="","",SUM(I10,L10))</f>
        <v/>
      </c>
      <c r="R10" s="189" t="str">
        <f t="shared" ref="R10:R19" si="6">IF(C10="","",C10/Q10)</f>
        <v/>
      </c>
    </row>
    <row r="11" spans="2:18" ht="21" customHeight="1">
      <c r="B11" s="194">
        <v>7</v>
      </c>
      <c r="C11" s="323" t="str">
        <f>IF('7月'!$Z$40=0,"",'7月'!$Z$40)</f>
        <v/>
      </c>
      <c r="D11" s="321"/>
      <c r="E11" s="324"/>
      <c r="F11" s="211" t="str">
        <f>IF(C11="","",'7月'!$O$44)</f>
        <v/>
      </c>
      <c r="G11" s="153" t="str">
        <f>IF(C11="","",'7月'!$U$40)</f>
        <v/>
      </c>
      <c r="H11" s="180" t="str">
        <f t="shared" si="0"/>
        <v/>
      </c>
      <c r="I11" s="165" t="str">
        <f>IF(C11="","",'7月'!$O$40)</f>
        <v/>
      </c>
      <c r="J11" s="180" t="str">
        <f t="shared" si="1"/>
        <v/>
      </c>
      <c r="K11" s="167" t="str">
        <f>IF(C11="","",'7月'!$W$40)</f>
        <v/>
      </c>
      <c r="L11" s="153" t="str">
        <f>IF(C11="","",'7月'!$M$44)</f>
        <v/>
      </c>
      <c r="M11" s="246" t="str">
        <f>IF(OR(L11="",L11&lt;=0),"-",'7月'!$M$40)</f>
        <v>-</v>
      </c>
      <c r="N11" s="219" t="str">
        <f t="shared" si="2"/>
        <v/>
      </c>
      <c r="O11" s="215" t="str">
        <f t="shared" si="3"/>
        <v/>
      </c>
      <c r="P11" s="182" t="str">
        <f t="shared" si="4"/>
        <v/>
      </c>
      <c r="Q11" s="153" t="str">
        <f t="shared" si="5"/>
        <v/>
      </c>
      <c r="R11" s="189" t="str">
        <f t="shared" si="6"/>
        <v/>
      </c>
    </row>
    <row r="12" spans="2:18" ht="21" customHeight="1">
      <c r="B12" s="194">
        <v>8</v>
      </c>
      <c r="C12" s="323" t="str">
        <f>IF('8月'!$Z$40=0,"",'8月'!$Z$40)</f>
        <v/>
      </c>
      <c r="D12" s="321"/>
      <c r="E12" s="324"/>
      <c r="F12" s="211" t="str">
        <f>IF(C12="","",'8月'!$O$44)</f>
        <v/>
      </c>
      <c r="G12" s="153" t="str">
        <f>IF(C12="","",'8月'!$U$40)</f>
        <v/>
      </c>
      <c r="H12" s="180" t="str">
        <f t="shared" si="0"/>
        <v/>
      </c>
      <c r="I12" s="165" t="str">
        <f>IF(C12="","",'8月'!$O$40)</f>
        <v/>
      </c>
      <c r="J12" s="180" t="str">
        <f t="shared" si="1"/>
        <v/>
      </c>
      <c r="K12" s="167" t="str">
        <f>IF(C12="","",'8月'!$W$40)</f>
        <v/>
      </c>
      <c r="L12" s="153" t="str">
        <f>IF(C12="","",'8月'!$M$44)</f>
        <v/>
      </c>
      <c r="M12" s="246" t="str">
        <f>IF(OR(L12="",L12&lt;=0),"-",'8月'!$M$40)</f>
        <v>-</v>
      </c>
      <c r="N12" s="219" t="str">
        <f t="shared" si="2"/>
        <v/>
      </c>
      <c r="O12" s="215" t="str">
        <f t="shared" si="3"/>
        <v/>
      </c>
      <c r="P12" s="182" t="str">
        <f t="shared" si="4"/>
        <v/>
      </c>
      <c r="Q12" s="153" t="str">
        <f t="shared" si="5"/>
        <v/>
      </c>
      <c r="R12" s="189" t="str">
        <f t="shared" si="6"/>
        <v/>
      </c>
    </row>
    <row r="13" spans="2:18" ht="21" customHeight="1">
      <c r="B13" s="194">
        <v>9</v>
      </c>
      <c r="C13" s="323" t="str">
        <f>IF('9月'!$Z$40=0,"",'9月'!$Z$40)</f>
        <v/>
      </c>
      <c r="D13" s="321"/>
      <c r="E13" s="324"/>
      <c r="F13" s="211" t="str">
        <f>IF(C13="","",'9月'!$O$44)</f>
        <v/>
      </c>
      <c r="G13" s="153" t="str">
        <f>IF(C13="","",'9月'!$U$40)</f>
        <v/>
      </c>
      <c r="H13" s="180" t="str">
        <f t="shared" si="0"/>
        <v/>
      </c>
      <c r="I13" s="165" t="str">
        <f>IF(C13="","",'9月'!$O$40)</f>
        <v/>
      </c>
      <c r="J13" s="180" t="str">
        <f t="shared" si="1"/>
        <v/>
      </c>
      <c r="K13" s="167" t="str">
        <f>IF(C13="","",'9月'!$W$40)</f>
        <v/>
      </c>
      <c r="L13" s="153" t="str">
        <f>IF(C13="","",'9月'!$M$44)</f>
        <v/>
      </c>
      <c r="M13" s="246" t="str">
        <f>IF(OR(L13="",L13&lt;=0),"-",'9月'!$M$40)</f>
        <v>-</v>
      </c>
      <c r="N13" s="219" t="str">
        <f t="shared" si="2"/>
        <v/>
      </c>
      <c r="O13" s="215" t="str">
        <f t="shared" si="3"/>
        <v/>
      </c>
      <c r="P13" s="182" t="str">
        <f t="shared" si="4"/>
        <v/>
      </c>
      <c r="Q13" s="153" t="str">
        <f t="shared" si="5"/>
        <v/>
      </c>
      <c r="R13" s="189" t="str">
        <f t="shared" si="6"/>
        <v/>
      </c>
    </row>
    <row r="14" spans="2:18" ht="21" customHeight="1">
      <c r="B14" s="194">
        <v>10</v>
      </c>
      <c r="C14" s="323" t="str">
        <f>IF('10月'!$Z$40=0,"",'10月'!$Z$40)</f>
        <v/>
      </c>
      <c r="D14" s="321"/>
      <c r="E14" s="324"/>
      <c r="F14" s="211" t="str">
        <f>IF(C14="","",'10月'!$O$44)</f>
        <v/>
      </c>
      <c r="G14" s="153" t="str">
        <f>IF(C14="","",'10月'!$U$40)</f>
        <v/>
      </c>
      <c r="H14" s="180" t="str">
        <f t="shared" si="0"/>
        <v/>
      </c>
      <c r="I14" s="165" t="str">
        <f>IF(C14="","",'10月'!$O$40)</f>
        <v/>
      </c>
      <c r="J14" s="180" t="str">
        <f t="shared" si="1"/>
        <v/>
      </c>
      <c r="K14" s="167" t="str">
        <f>IF(C14="","",'10月'!$W$40)</f>
        <v/>
      </c>
      <c r="L14" s="153" t="str">
        <f>IF(C14="","",'10月'!$M$44)</f>
        <v/>
      </c>
      <c r="M14" s="246" t="str">
        <f>IF(OR(L14="",L14&lt;=0),"-",'10月'!$M$40)</f>
        <v>-</v>
      </c>
      <c r="N14" s="219" t="str">
        <f t="shared" si="2"/>
        <v/>
      </c>
      <c r="O14" s="215" t="str">
        <f t="shared" si="3"/>
        <v/>
      </c>
      <c r="P14" s="182" t="str">
        <f t="shared" si="4"/>
        <v/>
      </c>
      <c r="Q14" s="153" t="str">
        <f t="shared" si="5"/>
        <v/>
      </c>
      <c r="R14" s="189" t="str">
        <f t="shared" si="6"/>
        <v/>
      </c>
    </row>
    <row r="15" spans="2:18" ht="21" customHeight="1">
      <c r="B15" s="194">
        <v>11</v>
      </c>
      <c r="C15" s="323" t="str">
        <f>IF('11月'!$Z$40=0,"",'11月'!$Z$40)</f>
        <v/>
      </c>
      <c r="D15" s="321"/>
      <c r="E15" s="324"/>
      <c r="F15" s="211" t="str">
        <f>IF(C15="","",'11月'!$O$44)</f>
        <v/>
      </c>
      <c r="G15" s="153" t="str">
        <f>IF(C15="","",'11月'!$U$40)</f>
        <v/>
      </c>
      <c r="H15" s="180" t="str">
        <f t="shared" si="0"/>
        <v/>
      </c>
      <c r="I15" s="165" t="str">
        <f>IF(C15="","",'11月'!$O$40)</f>
        <v/>
      </c>
      <c r="J15" s="180" t="str">
        <f t="shared" si="1"/>
        <v/>
      </c>
      <c r="K15" s="167" t="str">
        <f>IF(C15="","",'11月'!$W$40)</f>
        <v/>
      </c>
      <c r="L15" s="153" t="str">
        <f>IF(C15="","",'11月'!$M$44)</f>
        <v/>
      </c>
      <c r="M15" s="246" t="str">
        <f>IF(OR(L15="",L15&lt;=0),"-",'11月'!$M$40)</f>
        <v>-</v>
      </c>
      <c r="N15" s="219" t="str">
        <f t="shared" si="2"/>
        <v/>
      </c>
      <c r="O15" s="215" t="str">
        <f t="shared" si="3"/>
        <v/>
      </c>
      <c r="P15" s="182" t="str">
        <f t="shared" si="4"/>
        <v/>
      </c>
      <c r="Q15" s="153" t="str">
        <f t="shared" si="5"/>
        <v/>
      </c>
      <c r="R15" s="189" t="str">
        <f t="shared" si="6"/>
        <v/>
      </c>
    </row>
    <row r="16" spans="2:18" ht="21" customHeight="1">
      <c r="B16" s="194">
        <v>12</v>
      </c>
      <c r="C16" s="323" t="str">
        <f>IF('12月'!$Z$40=0,"",'12月'!$Z$40)</f>
        <v/>
      </c>
      <c r="D16" s="321"/>
      <c r="E16" s="324"/>
      <c r="F16" s="211" t="str">
        <f>IF(C16="","",'12月'!$O$44)</f>
        <v/>
      </c>
      <c r="G16" s="153" t="str">
        <f>IF(C16="","",'12月'!$U$40)</f>
        <v/>
      </c>
      <c r="H16" s="180" t="str">
        <f t="shared" si="0"/>
        <v/>
      </c>
      <c r="I16" s="165" t="str">
        <f>IF(C16="","",'12月'!$O$40)</f>
        <v/>
      </c>
      <c r="J16" s="180" t="str">
        <f t="shared" si="1"/>
        <v/>
      </c>
      <c r="K16" s="167" t="str">
        <f>IF(C16="","",'12月'!$W$40)</f>
        <v/>
      </c>
      <c r="L16" s="153" t="str">
        <f>IF(C16="","",'12月'!$M$44)</f>
        <v/>
      </c>
      <c r="M16" s="246" t="str">
        <f>IF(OR(L16="",L16&lt;=0),"-",'12月'!$M$40)</f>
        <v>-</v>
      </c>
      <c r="N16" s="219" t="str">
        <f t="shared" si="2"/>
        <v/>
      </c>
      <c r="O16" s="215" t="str">
        <f t="shared" si="3"/>
        <v/>
      </c>
      <c r="P16" s="182" t="str">
        <f t="shared" si="4"/>
        <v/>
      </c>
      <c r="Q16" s="153" t="str">
        <f t="shared" si="5"/>
        <v/>
      </c>
      <c r="R16" s="189" t="str">
        <f t="shared" si="6"/>
        <v/>
      </c>
    </row>
    <row r="17" spans="2:18" ht="21" customHeight="1">
      <c r="B17" s="194">
        <v>1</v>
      </c>
      <c r="C17" s="323" t="str">
        <f>IF('1月'!$Z$40=0,"",'1月'!$Z$40)</f>
        <v/>
      </c>
      <c r="D17" s="321"/>
      <c r="E17" s="324"/>
      <c r="F17" s="211" t="str">
        <f>IF(C17="","",'1月'!$O$44)</f>
        <v/>
      </c>
      <c r="G17" s="153" t="str">
        <f>IF(C17="","",'1月'!$U$40)</f>
        <v/>
      </c>
      <c r="H17" s="180" t="str">
        <f t="shared" si="0"/>
        <v/>
      </c>
      <c r="I17" s="165" t="str">
        <f>IF(C17="","",'1月'!$O$40)</f>
        <v/>
      </c>
      <c r="J17" s="180" t="str">
        <f t="shared" si="1"/>
        <v/>
      </c>
      <c r="K17" s="167" t="str">
        <f>IF(C17="","",'1月'!$W$40)</f>
        <v/>
      </c>
      <c r="L17" s="153" t="str">
        <f>IF(C17="","",'1月'!$M$44)</f>
        <v/>
      </c>
      <c r="M17" s="246" t="str">
        <f>IF(OR(L17="",L17&lt;=0),"-",'1月'!$M$40)</f>
        <v>-</v>
      </c>
      <c r="N17" s="219" t="str">
        <f t="shared" si="2"/>
        <v/>
      </c>
      <c r="O17" s="215" t="str">
        <f t="shared" si="3"/>
        <v/>
      </c>
      <c r="P17" s="182" t="str">
        <f t="shared" si="4"/>
        <v/>
      </c>
      <c r="Q17" s="153" t="str">
        <f t="shared" si="5"/>
        <v/>
      </c>
      <c r="R17" s="189" t="str">
        <f t="shared" si="6"/>
        <v/>
      </c>
    </row>
    <row r="18" spans="2:18" ht="21" customHeight="1">
      <c r="B18" s="194">
        <v>2</v>
      </c>
      <c r="C18" s="323" t="str">
        <f>IF('2月'!$Z$40=0,"",'2月'!$Z$40)</f>
        <v/>
      </c>
      <c r="D18" s="321"/>
      <c r="E18" s="324"/>
      <c r="F18" s="211" t="str">
        <f>IF(C18="","",'2月'!$O$44)</f>
        <v/>
      </c>
      <c r="G18" s="153" t="str">
        <f>IF(C18="","",'2月'!$U$40)</f>
        <v/>
      </c>
      <c r="H18" s="180" t="str">
        <f t="shared" si="0"/>
        <v/>
      </c>
      <c r="I18" s="165" t="str">
        <f>IF(C18="","",'2月'!$O$40)</f>
        <v/>
      </c>
      <c r="J18" s="180" t="str">
        <f t="shared" si="1"/>
        <v/>
      </c>
      <c r="K18" s="167" t="str">
        <f>IF(C18="","",'2月'!$W$40)</f>
        <v/>
      </c>
      <c r="L18" s="153" t="str">
        <f>IF(C18="","",'2月'!$M$44)</f>
        <v/>
      </c>
      <c r="M18" s="246" t="str">
        <f>IF(OR(L18="",L18&lt;=0),"-",'2月'!$M$40)</f>
        <v>-</v>
      </c>
      <c r="N18" s="219" t="str">
        <f t="shared" si="2"/>
        <v/>
      </c>
      <c r="O18" s="215" t="str">
        <f t="shared" si="3"/>
        <v/>
      </c>
      <c r="P18" s="182" t="str">
        <f t="shared" si="4"/>
        <v/>
      </c>
      <c r="Q18" s="153" t="str">
        <f t="shared" si="5"/>
        <v/>
      </c>
      <c r="R18" s="189" t="str">
        <f t="shared" si="6"/>
        <v/>
      </c>
    </row>
    <row r="19" spans="2:18" ht="21" customHeight="1" thickBot="1">
      <c r="B19" s="195">
        <v>3</v>
      </c>
      <c r="C19" s="325" t="str">
        <f>IF('3月'!$Z$40=0,"",'3月'!$Z$40)</f>
        <v/>
      </c>
      <c r="D19" s="322"/>
      <c r="E19" s="326"/>
      <c r="F19" s="212" t="str">
        <f>IF(C19="","",'3月'!$O$44)</f>
        <v/>
      </c>
      <c r="G19" s="162" t="str">
        <f>IF(C19="","",'3月'!$U$40)</f>
        <v/>
      </c>
      <c r="H19" s="186" t="str">
        <f t="shared" si="0"/>
        <v/>
      </c>
      <c r="I19" s="166" t="str">
        <f>IF(C19="","",'3月'!$O$40)</f>
        <v/>
      </c>
      <c r="J19" s="186" t="str">
        <f t="shared" si="1"/>
        <v/>
      </c>
      <c r="K19" s="168" t="str">
        <f>IF(C19="","",'3月'!$W$40)</f>
        <v/>
      </c>
      <c r="L19" s="162" t="str">
        <f>IF(C19="","",'3月'!$M$44)</f>
        <v/>
      </c>
      <c r="M19" s="247" t="str">
        <f>IF(OR(L19="",L19&lt;=0),"-",'3月'!$M$40)</f>
        <v>-</v>
      </c>
      <c r="N19" s="220" t="str">
        <f t="shared" si="2"/>
        <v/>
      </c>
      <c r="O19" s="216" t="str">
        <f t="shared" si="3"/>
        <v/>
      </c>
      <c r="P19" s="181" t="str">
        <f t="shared" si="4"/>
        <v/>
      </c>
      <c r="Q19" s="162" t="str">
        <f t="shared" si="5"/>
        <v/>
      </c>
      <c r="R19" s="190" t="str">
        <f t="shared" si="6"/>
        <v/>
      </c>
    </row>
    <row r="20" spans="2:18" ht="23.25" customHeight="1" thickTop="1" thickBot="1">
      <c r="B20" s="196" t="s">
        <v>90</v>
      </c>
      <c r="C20" s="327">
        <f>SUM(C8:C19)</f>
        <v>0</v>
      </c>
      <c r="D20" s="328"/>
      <c r="E20" s="329"/>
      <c r="F20" s="248" t="str">
        <f>IF(SUM(F8:F19)&gt;0,SUM(F8:F19),"")</f>
        <v/>
      </c>
      <c r="G20" s="200" t="str">
        <f>IF(C20&lt;=0,"",SUM(G8:G19))</f>
        <v/>
      </c>
      <c r="H20" s="201" t="str">
        <f>IF(OR(C20="",C20=0,F20=0),"",F20/G20)</f>
        <v/>
      </c>
      <c r="I20" s="202">
        <f>SUM(I8:I19)</f>
        <v>0</v>
      </c>
      <c r="J20" s="201" t="str">
        <f t="shared" si="1"/>
        <v/>
      </c>
      <c r="K20" s="203" t="str">
        <f>IF(SUM(K8:K19)&gt;0,SUM(K8:K19),"")</f>
        <v/>
      </c>
      <c r="L20" s="191">
        <f>SUM(L8:L19)</f>
        <v>0</v>
      </c>
      <c r="M20" s="213">
        <f>SUM(M8:M19)</f>
        <v>0</v>
      </c>
      <c r="N20" s="221" t="str">
        <f>IF(OR(C20&lt;=0,C20=""),"",IF(L20&lt;=0,"-",M20/L20))</f>
        <v/>
      </c>
      <c r="O20" s="217">
        <f>SUM(O8:O19)</f>
        <v>0</v>
      </c>
      <c r="P20" s="249" t="str">
        <f>IF(C20&lt;=0,"",C20/O20)</f>
        <v/>
      </c>
      <c r="Q20" s="191">
        <f>SUM(Q8:Q19)</f>
        <v>0</v>
      </c>
      <c r="R20" s="192" t="str">
        <f>IF(C20&lt;=0,"",C20/Q20)</f>
        <v/>
      </c>
    </row>
    <row r="21" spans="2:18">
      <c r="B21" s="222" t="s">
        <v>207</v>
      </c>
    </row>
    <row r="22" spans="2:18">
      <c r="H22" s="222" t="s">
        <v>206</v>
      </c>
    </row>
    <row r="24" spans="2:18" ht="15" thickBot="1">
      <c r="B24" s="88" t="s">
        <v>285</v>
      </c>
    </row>
    <row r="25" spans="2:18" ht="21" customHeight="1" thickBot="1">
      <c r="C25" s="197" t="s">
        <v>289</v>
      </c>
      <c r="D25" s="287"/>
      <c r="E25" s="287"/>
      <c r="F25" s="287"/>
      <c r="G25" s="287"/>
      <c r="H25" s="287"/>
      <c r="I25" s="287"/>
      <c r="J25" s="287"/>
      <c r="K25" s="287"/>
      <c r="L25" s="287"/>
      <c r="M25" s="287"/>
      <c r="N25" s="287"/>
      <c r="O25" s="287"/>
      <c r="P25" s="287"/>
      <c r="Q25" s="288"/>
    </row>
    <row r="26" spans="2:18" ht="21" customHeight="1">
      <c r="B26" s="281"/>
      <c r="C26" s="289"/>
      <c r="D26" s="277"/>
      <c r="E26" s="277"/>
      <c r="F26" s="286" t="s">
        <v>196</v>
      </c>
      <c r="G26" s="298"/>
      <c r="H26" s="298"/>
      <c r="I26" s="299"/>
      <c r="J26" s="366" t="s">
        <v>277</v>
      </c>
      <c r="K26" s="300"/>
      <c r="L26" s="300"/>
      <c r="M26" s="307"/>
      <c r="N26" s="312" t="s">
        <v>274</v>
      </c>
      <c r="O26" s="301"/>
      <c r="P26" s="301"/>
      <c r="Q26" s="302" t="s">
        <v>275</v>
      </c>
    </row>
    <row r="27" spans="2:18" ht="19.5" customHeight="1">
      <c r="B27" s="281"/>
      <c r="C27" s="289"/>
      <c r="D27" s="277"/>
      <c r="E27" s="277"/>
      <c r="F27" s="303"/>
      <c r="G27" s="369" t="s">
        <v>287</v>
      </c>
      <c r="H27" s="273"/>
      <c r="I27" s="271"/>
      <c r="J27" s="275"/>
      <c r="K27" s="370" t="s">
        <v>287</v>
      </c>
      <c r="L27" s="272"/>
      <c r="M27" s="308"/>
      <c r="N27" s="313"/>
      <c r="O27" s="279" t="s">
        <v>287</v>
      </c>
      <c r="P27" s="280"/>
      <c r="Q27" s="290"/>
    </row>
    <row r="28" spans="2:18" ht="23.25" customHeight="1">
      <c r="B28" s="281"/>
      <c r="C28" s="410" t="s">
        <v>282</v>
      </c>
      <c r="D28" s="282"/>
      <c r="E28" s="282"/>
      <c r="F28" s="367" t="s">
        <v>276</v>
      </c>
      <c r="G28" s="184" t="s">
        <v>276</v>
      </c>
      <c r="H28" s="164" t="s">
        <v>273</v>
      </c>
      <c r="I28" s="164" t="s">
        <v>272</v>
      </c>
      <c r="J28" s="368" t="s">
        <v>276</v>
      </c>
      <c r="K28" s="368" t="s">
        <v>276</v>
      </c>
      <c r="L28" s="274" t="s">
        <v>273</v>
      </c>
      <c r="M28" s="309" t="s">
        <v>272</v>
      </c>
      <c r="N28" s="314"/>
      <c r="O28" s="371" t="s">
        <v>276</v>
      </c>
      <c r="P28" s="278" t="s">
        <v>272</v>
      </c>
      <c r="Q28" s="291"/>
    </row>
    <row r="29" spans="2:18" ht="20.25" customHeight="1">
      <c r="B29" s="194">
        <v>4</v>
      </c>
      <c r="C29" s="341" t="str">
        <f>IF('4月'!$AY$45&lt;=0,"",'4月'!$AY$45)</f>
        <v/>
      </c>
      <c r="D29" s="342"/>
      <c r="E29" s="342"/>
      <c r="F29" s="304">
        <f>'4月'!$U$40</f>
        <v>21</v>
      </c>
      <c r="G29" s="276">
        <f>IF(C29&lt;=0,"",'4月'!$AW$44)</f>
        <v>0</v>
      </c>
      <c r="H29" s="265">
        <f>IF(C29&lt;=0,"",'4月'!$AW$45)</f>
        <v>0</v>
      </c>
      <c r="I29" s="182" t="str">
        <f t="shared" ref="I29:I30" si="7">IF(G29=0,"-",H29/G29)</f>
        <v>-</v>
      </c>
      <c r="J29" s="276">
        <f>'4月'!$W$40</f>
        <v>9</v>
      </c>
      <c r="K29" s="276">
        <f>IF(C29&lt;=0,"",'4月'!$AX$44)</f>
        <v>0</v>
      </c>
      <c r="L29" s="265">
        <f>IF(C29&lt;=0,"",'4月'!$AX$45)</f>
        <v>0</v>
      </c>
      <c r="M29" s="310" t="str">
        <f t="shared" ref="M29:M30" si="8">IF(K29=0,"-",L29/K29)</f>
        <v>-</v>
      </c>
      <c r="N29" s="372">
        <f>SUM(F29,J29)</f>
        <v>30</v>
      </c>
      <c r="O29" s="283" t="str">
        <f t="shared" ref="O29:O40" si="9">IF(C29="","",SUM(G29,K29))</f>
        <v/>
      </c>
      <c r="P29" s="265" t="str">
        <f t="shared" ref="P29:P30" si="10">IF(C29="","-",C29/O29)</f>
        <v>-</v>
      </c>
      <c r="Q29" s="292" t="str">
        <f t="shared" ref="Q29:Q30" si="11">IF(C29="","-",C29/N29)</f>
        <v>-</v>
      </c>
    </row>
    <row r="30" spans="2:18" ht="20.25" customHeight="1">
      <c r="B30" s="194">
        <v>5</v>
      </c>
      <c r="C30" s="341" t="str">
        <f>IF('5月'!$AY$45&lt;=0,"",'5月'!$AY$45)</f>
        <v/>
      </c>
      <c r="D30" s="342"/>
      <c r="E30" s="342"/>
      <c r="F30" s="304">
        <f>'5月'!$U$40</f>
        <v>21</v>
      </c>
      <c r="G30" s="269">
        <f>IF(C30&lt;=0,"",'5月'!$AW$44)</f>
        <v>0</v>
      </c>
      <c r="H30" s="182">
        <f>IF(C30&lt;=0,"",'5月'!$AW$45)</f>
        <v>0</v>
      </c>
      <c r="I30" s="182" t="str">
        <f t="shared" si="7"/>
        <v>-</v>
      </c>
      <c r="J30" s="276">
        <f>'5月'!$W$40</f>
        <v>10</v>
      </c>
      <c r="K30" s="269">
        <f>IF(C30&lt;=0,"",'5月'!$AX$44)</f>
        <v>0</v>
      </c>
      <c r="L30" s="182">
        <f>IF(C30&lt;=0,"",'5月'!$AX$45)</f>
        <v>0</v>
      </c>
      <c r="M30" s="310" t="str">
        <f t="shared" si="8"/>
        <v>-</v>
      </c>
      <c r="N30" s="372">
        <f t="shared" ref="N30:N41" si="12">SUM(F30,J30)</f>
        <v>31</v>
      </c>
      <c r="O30" s="284" t="str">
        <f t="shared" si="9"/>
        <v/>
      </c>
      <c r="P30" s="265" t="str">
        <f t="shared" si="10"/>
        <v>-</v>
      </c>
      <c r="Q30" s="292" t="str">
        <f t="shared" si="11"/>
        <v>-</v>
      </c>
    </row>
    <row r="31" spans="2:18" ht="20.25" customHeight="1">
      <c r="B31" s="194">
        <v>6</v>
      </c>
      <c r="C31" s="341" t="str">
        <f>IF('6月'!$AY$45&lt;=0,"",'6月'!$AY$45)</f>
        <v/>
      </c>
      <c r="D31" s="342"/>
      <c r="E31" s="342"/>
      <c r="F31" s="304">
        <f>'6月'!$U$40</f>
        <v>20</v>
      </c>
      <c r="G31" s="269">
        <f>IF(C31&lt;=0,"",'6月'!$AW$44)</f>
        <v>0</v>
      </c>
      <c r="H31" s="182">
        <f>IF(C31&lt;=0,"",'6月'!$AW$45)</f>
        <v>0</v>
      </c>
      <c r="I31" s="182" t="str">
        <f>IF(G31=0,"-",H31/G31)</f>
        <v>-</v>
      </c>
      <c r="J31" s="276">
        <f>'6月'!$W$40</f>
        <v>10</v>
      </c>
      <c r="K31" s="269">
        <f>IF(C31&lt;=0,"",'6月'!$AX$44)</f>
        <v>0</v>
      </c>
      <c r="L31" s="182">
        <f>IF(C31&lt;=0,"",'6月'!$AX$45)</f>
        <v>0</v>
      </c>
      <c r="M31" s="310" t="str">
        <f>IF(K31=0,"-",L31/K31)</f>
        <v>-</v>
      </c>
      <c r="N31" s="372">
        <f t="shared" si="12"/>
        <v>30</v>
      </c>
      <c r="O31" s="284" t="str">
        <f t="shared" si="9"/>
        <v/>
      </c>
      <c r="P31" s="265" t="str">
        <f>IF(C31="","-",C31/O31)</f>
        <v>-</v>
      </c>
      <c r="Q31" s="292" t="str">
        <f>IF(C31="","-",C31/N31)</f>
        <v>-</v>
      </c>
    </row>
    <row r="32" spans="2:18" ht="20.25" customHeight="1">
      <c r="B32" s="194">
        <v>7</v>
      </c>
      <c r="C32" s="341" t="str">
        <f>IF('7月'!$AY$45&lt;=0,"",'7月'!$AY$45)</f>
        <v/>
      </c>
      <c r="D32" s="342"/>
      <c r="E32" s="342"/>
      <c r="F32" s="304">
        <f>'7月'!$U$40</f>
        <v>22</v>
      </c>
      <c r="G32" s="269">
        <f>IF(C32&lt;=0,"",'7月'!$AW$44)</f>
        <v>0</v>
      </c>
      <c r="H32" s="182">
        <f>IF(C32&lt;=0,"",'7月'!$AW$45)</f>
        <v>0</v>
      </c>
      <c r="I32" s="182" t="str">
        <f t="shared" ref="I32:I41" si="13">IF(G32=0,"-",H32/G32)</f>
        <v>-</v>
      </c>
      <c r="J32" s="276">
        <f>'7月'!$W$40</f>
        <v>9</v>
      </c>
      <c r="K32" s="269">
        <f>IF(C32&lt;=0,"",'7月'!$AX$44)</f>
        <v>0</v>
      </c>
      <c r="L32" s="182">
        <f>IF(C32&lt;=0,"",'7月'!$AX$45)</f>
        <v>0</v>
      </c>
      <c r="M32" s="310" t="str">
        <f t="shared" ref="M32:M41" si="14">IF(K32=0,"-",L32/K32)</f>
        <v>-</v>
      </c>
      <c r="N32" s="372">
        <f t="shared" si="12"/>
        <v>31</v>
      </c>
      <c r="O32" s="284" t="str">
        <f t="shared" si="9"/>
        <v/>
      </c>
      <c r="P32" s="265" t="str">
        <f t="shared" ref="P32:P40" si="15">IF(C32="","-",C32/O32)</f>
        <v>-</v>
      </c>
      <c r="Q32" s="292" t="str">
        <f t="shared" ref="Q32:Q40" si="16">IF(C32="","-",C32/N32)</f>
        <v>-</v>
      </c>
    </row>
    <row r="33" spans="2:19" ht="20.25" customHeight="1">
      <c r="B33" s="194">
        <v>8</v>
      </c>
      <c r="C33" s="341" t="str">
        <f>IF('8月'!$AY$45&lt;=0,"",'8月'!$AY$45)</f>
        <v/>
      </c>
      <c r="D33" s="342"/>
      <c r="E33" s="342"/>
      <c r="F33" s="304">
        <f>'8月'!$U$40</f>
        <v>22</v>
      </c>
      <c r="G33" s="269">
        <f>IF(C33&lt;=0,"",'8月'!$AW$44)</f>
        <v>0</v>
      </c>
      <c r="H33" s="182">
        <f>IF(C33&lt;=0,"",'8月'!$AW$45)</f>
        <v>0</v>
      </c>
      <c r="I33" s="182" t="str">
        <f t="shared" si="13"/>
        <v>-</v>
      </c>
      <c r="J33" s="276">
        <f>'8月'!$W$40</f>
        <v>9</v>
      </c>
      <c r="K33" s="269">
        <f>IF(C33&lt;=0,"",'8月'!$AX$44)</f>
        <v>0</v>
      </c>
      <c r="L33" s="182">
        <f>IF(C33&lt;=0,"",'8月'!$AX$45)</f>
        <v>0</v>
      </c>
      <c r="M33" s="310" t="str">
        <f t="shared" si="14"/>
        <v>-</v>
      </c>
      <c r="N33" s="372">
        <f t="shared" si="12"/>
        <v>31</v>
      </c>
      <c r="O33" s="284" t="str">
        <f t="shared" si="9"/>
        <v/>
      </c>
      <c r="P33" s="265" t="str">
        <f t="shared" si="15"/>
        <v>-</v>
      </c>
      <c r="Q33" s="292" t="str">
        <f t="shared" si="16"/>
        <v>-</v>
      </c>
    </row>
    <row r="34" spans="2:19" ht="20.25" customHeight="1">
      <c r="B34" s="194">
        <v>9</v>
      </c>
      <c r="C34" s="341" t="str">
        <f>IF('9月'!$AY$45&lt;=0,"",'9月'!$AY$45)</f>
        <v/>
      </c>
      <c r="D34" s="342"/>
      <c r="E34" s="342"/>
      <c r="F34" s="304">
        <f>'9月'!$U$40</f>
        <v>19</v>
      </c>
      <c r="G34" s="269">
        <f>IF(C34&lt;=0,"",'9月'!$AW$44)</f>
        <v>0</v>
      </c>
      <c r="H34" s="182">
        <f>IF(C34&lt;=0,"",'9月'!$AW$45)</f>
        <v>0</v>
      </c>
      <c r="I34" s="182" t="str">
        <f t="shared" si="13"/>
        <v>-</v>
      </c>
      <c r="J34" s="276">
        <f>'9月'!$W$40</f>
        <v>11</v>
      </c>
      <c r="K34" s="269">
        <f>IF(C34&lt;=0,"",'9月'!$AX$44)</f>
        <v>0</v>
      </c>
      <c r="L34" s="182">
        <f>IF(C34&lt;=0,"",'9月'!$AX$45)</f>
        <v>0</v>
      </c>
      <c r="M34" s="310" t="str">
        <f t="shared" si="14"/>
        <v>-</v>
      </c>
      <c r="N34" s="372">
        <f t="shared" si="12"/>
        <v>30</v>
      </c>
      <c r="O34" s="284" t="str">
        <f t="shared" si="9"/>
        <v/>
      </c>
      <c r="P34" s="265" t="str">
        <f t="shared" si="15"/>
        <v>-</v>
      </c>
      <c r="Q34" s="292" t="str">
        <f t="shared" si="16"/>
        <v>-</v>
      </c>
    </row>
    <row r="35" spans="2:19" ht="20.25" customHeight="1">
      <c r="B35" s="194">
        <v>10</v>
      </c>
      <c r="C35" s="341" t="str">
        <f>IF('10月'!$AY$45&lt;=0,"",'10月'!$AY$45)</f>
        <v/>
      </c>
      <c r="D35" s="342"/>
      <c r="E35" s="342"/>
      <c r="F35" s="304">
        <f>'10月'!$U$40</f>
        <v>22</v>
      </c>
      <c r="G35" s="269">
        <f>IF(C35&lt;=0,"",'10月'!$AW$44)</f>
        <v>0</v>
      </c>
      <c r="H35" s="182">
        <f>IF(C35&lt;=0,"",'10月'!$AW$45)</f>
        <v>0</v>
      </c>
      <c r="I35" s="182" t="str">
        <f t="shared" si="13"/>
        <v>-</v>
      </c>
      <c r="J35" s="276">
        <f>'10月'!$W$40</f>
        <v>9</v>
      </c>
      <c r="K35" s="269">
        <f>IF(C35&lt;=0,"",'10月'!$AX$44)</f>
        <v>0</v>
      </c>
      <c r="L35" s="182">
        <f>IF(C35&lt;=0,"",'10月'!$AX$45)</f>
        <v>0</v>
      </c>
      <c r="M35" s="310" t="str">
        <f t="shared" si="14"/>
        <v>-</v>
      </c>
      <c r="N35" s="372">
        <f t="shared" si="12"/>
        <v>31</v>
      </c>
      <c r="O35" s="284" t="str">
        <f t="shared" si="9"/>
        <v/>
      </c>
      <c r="P35" s="265" t="str">
        <f t="shared" si="15"/>
        <v>-</v>
      </c>
      <c r="Q35" s="292" t="str">
        <f t="shared" si="16"/>
        <v>-</v>
      </c>
    </row>
    <row r="36" spans="2:19" ht="20.25" customHeight="1">
      <c r="B36" s="194">
        <v>11</v>
      </c>
      <c r="C36" s="341" t="str">
        <f>IF('11月'!$AY$45&lt;=0,"",'11月'!$AY$45)</f>
        <v/>
      </c>
      <c r="D36" s="342"/>
      <c r="E36" s="342"/>
      <c r="F36" s="304">
        <f>'11月'!$U$40</f>
        <v>20</v>
      </c>
      <c r="G36" s="269">
        <f>IF(C36&lt;=0,"",'11月'!$AW$44)</f>
        <v>0</v>
      </c>
      <c r="H36" s="182">
        <f>IF(C36&lt;=0,"",'11月'!$AW$45)</f>
        <v>0</v>
      </c>
      <c r="I36" s="182" t="str">
        <f t="shared" si="13"/>
        <v>-</v>
      </c>
      <c r="J36" s="276">
        <f>'11月'!$W$40</f>
        <v>10</v>
      </c>
      <c r="K36" s="269">
        <f>IF(C36&lt;=0,"",'11月'!$AX$44)</f>
        <v>0</v>
      </c>
      <c r="L36" s="182">
        <f>IF(C36&lt;=0,"",'11月'!$AX$45)</f>
        <v>0</v>
      </c>
      <c r="M36" s="310" t="str">
        <f t="shared" si="14"/>
        <v>-</v>
      </c>
      <c r="N36" s="372">
        <f t="shared" si="12"/>
        <v>30</v>
      </c>
      <c r="O36" s="284" t="str">
        <f t="shared" si="9"/>
        <v/>
      </c>
      <c r="P36" s="265" t="str">
        <f t="shared" si="15"/>
        <v>-</v>
      </c>
      <c r="Q36" s="292" t="str">
        <f t="shared" si="16"/>
        <v>-</v>
      </c>
    </row>
    <row r="37" spans="2:19" ht="20.25" customHeight="1">
      <c r="B37" s="194">
        <v>12</v>
      </c>
      <c r="C37" s="341" t="str">
        <f>IF('12月'!$AY$45&lt;=0,"",'12月'!$AY$45)</f>
        <v/>
      </c>
      <c r="D37" s="342"/>
      <c r="E37" s="342"/>
      <c r="F37" s="304">
        <f>'12月'!$U$40</f>
        <v>19</v>
      </c>
      <c r="G37" s="269">
        <f>IF(C37&lt;=0,"",'12月'!$AW$44)</f>
        <v>0</v>
      </c>
      <c r="H37" s="182">
        <f>IF(C37&lt;=0,"",'12月'!$AW$45)</f>
        <v>0</v>
      </c>
      <c r="I37" s="182" t="str">
        <f t="shared" si="13"/>
        <v>-</v>
      </c>
      <c r="J37" s="276">
        <f>'12月'!$W$40</f>
        <v>12</v>
      </c>
      <c r="K37" s="269">
        <f>IF(C37&lt;=0,"",'12月'!$AX$44)</f>
        <v>0</v>
      </c>
      <c r="L37" s="182">
        <f>IF(C37&lt;=0,"",'12月'!$AX$45)</f>
        <v>0</v>
      </c>
      <c r="M37" s="310" t="str">
        <f t="shared" si="14"/>
        <v>-</v>
      </c>
      <c r="N37" s="372">
        <f t="shared" si="12"/>
        <v>31</v>
      </c>
      <c r="O37" s="284" t="str">
        <f t="shared" si="9"/>
        <v/>
      </c>
      <c r="P37" s="265" t="str">
        <f t="shared" si="15"/>
        <v>-</v>
      </c>
      <c r="Q37" s="292" t="str">
        <f t="shared" si="16"/>
        <v>-</v>
      </c>
    </row>
    <row r="38" spans="2:19" ht="20.25" customHeight="1">
      <c r="B38" s="194">
        <v>1</v>
      </c>
      <c r="C38" s="341" t="str">
        <f>IF('1月'!$AY$45&lt;=0,"",'1月'!$AY$45)</f>
        <v/>
      </c>
      <c r="D38" s="342"/>
      <c r="E38" s="342"/>
      <c r="F38" s="304">
        <f>'1月'!$U$40</f>
        <v>19</v>
      </c>
      <c r="G38" s="269">
        <f>IF(C38&lt;=0,"",'1月'!$AW$44)</f>
        <v>0</v>
      </c>
      <c r="H38" s="182">
        <f>IF(C38&lt;=0,"",'1月'!$AW$45)</f>
        <v>0</v>
      </c>
      <c r="I38" s="182" t="str">
        <f t="shared" si="13"/>
        <v>-</v>
      </c>
      <c r="J38" s="276">
        <f>'1月'!$W$40</f>
        <v>12</v>
      </c>
      <c r="K38" s="269">
        <f>IF(C38&lt;=0,"",'1月'!$AX$44)</f>
        <v>0</v>
      </c>
      <c r="L38" s="182">
        <f>IF(C38&lt;=0,"",'1月'!$AX$45)</f>
        <v>0</v>
      </c>
      <c r="M38" s="310" t="str">
        <f t="shared" si="14"/>
        <v>-</v>
      </c>
      <c r="N38" s="372">
        <f t="shared" si="12"/>
        <v>31</v>
      </c>
      <c r="O38" s="284" t="str">
        <f t="shared" si="9"/>
        <v/>
      </c>
      <c r="P38" s="265" t="str">
        <f t="shared" si="15"/>
        <v>-</v>
      </c>
      <c r="Q38" s="292" t="str">
        <f t="shared" si="16"/>
        <v>-</v>
      </c>
    </row>
    <row r="39" spans="2:19" ht="20.25" customHeight="1">
      <c r="B39" s="194">
        <v>2</v>
      </c>
      <c r="C39" s="341" t="str">
        <f>IF('2月'!$AY$45&lt;=0,"",'2月'!$AY$45)</f>
        <v/>
      </c>
      <c r="D39" s="342"/>
      <c r="E39" s="342"/>
      <c r="F39" s="304">
        <f>'2月'!$U$40</f>
        <v>19</v>
      </c>
      <c r="G39" s="269">
        <f>IF(C39&lt;=0,"",'2月'!$AW$44)</f>
        <v>0</v>
      </c>
      <c r="H39" s="182">
        <f>IF(C39&lt;=0,"",'2月'!$AW$45)</f>
        <v>0</v>
      </c>
      <c r="I39" s="182" t="str">
        <f t="shared" si="13"/>
        <v>-</v>
      </c>
      <c r="J39" s="276">
        <f>'2月'!$W$40</f>
        <v>9</v>
      </c>
      <c r="K39" s="269">
        <f>IF(C39&lt;=0,"",'2月'!$AX$44)</f>
        <v>0</v>
      </c>
      <c r="L39" s="182">
        <f>IF(C39&lt;=0,"",'2月'!$AX$45)</f>
        <v>0</v>
      </c>
      <c r="M39" s="310" t="str">
        <f t="shared" si="14"/>
        <v>-</v>
      </c>
      <c r="N39" s="372">
        <f t="shared" si="12"/>
        <v>28</v>
      </c>
      <c r="O39" s="284" t="str">
        <f t="shared" si="9"/>
        <v/>
      </c>
      <c r="P39" s="265" t="str">
        <f t="shared" si="15"/>
        <v>-</v>
      </c>
      <c r="Q39" s="292" t="str">
        <f t="shared" si="16"/>
        <v>-</v>
      </c>
    </row>
    <row r="40" spans="2:19" ht="20.25" customHeight="1" thickBot="1">
      <c r="B40" s="195">
        <v>3</v>
      </c>
      <c r="C40" s="341" t="str">
        <f>IF('3月'!$AY$45&lt;=0,"",'3月'!$AY$45)</f>
        <v/>
      </c>
      <c r="D40" s="342"/>
      <c r="E40" s="342"/>
      <c r="F40" s="305">
        <f>'3月'!$U$40</f>
        <v>20</v>
      </c>
      <c r="G40" s="270">
        <f>IF(C40&lt;=0,"",'3月'!$AW$44)</f>
        <v>0</v>
      </c>
      <c r="H40" s="181">
        <f>IF(C40&lt;=0,"",'3月'!$AW$45)</f>
        <v>0</v>
      </c>
      <c r="I40" s="181" t="str">
        <f t="shared" si="13"/>
        <v>-</v>
      </c>
      <c r="J40" s="270">
        <f>'3月'!$W$40</f>
        <v>11</v>
      </c>
      <c r="K40" s="270">
        <f>IF(C40&lt;=0,"",'3月'!$AX$44)</f>
        <v>0</v>
      </c>
      <c r="L40" s="181">
        <f>IF(C40&lt;=0,"",'3月'!$AX$45)</f>
        <v>0</v>
      </c>
      <c r="M40" s="311" t="str">
        <f t="shared" si="14"/>
        <v>-</v>
      </c>
      <c r="N40" s="374">
        <f t="shared" si="12"/>
        <v>31</v>
      </c>
      <c r="O40" s="285" t="str">
        <f t="shared" si="9"/>
        <v/>
      </c>
      <c r="P40" s="181" t="str">
        <f t="shared" si="15"/>
        <v>-</v>
      </c>
      <c r="Q40" s="293" t="str">
        <f t="shared" si="16"/>
        <v>-</v>
      </c>
    </row>
    <row r="41" spans="2:19" ht="20.25" customHeight="1" thickTop="1" thickBot="1">
      <c r="B41" s="196" t="s">
        <v>90</v>
      </c>
      <c r="C41" s="339">
        <f>SUM(C29:C40)</f>
        <v>0</v>
      </c>
      <c r="D41" s="340"/>
      <c r="E41" s="340"/>
      <c r="F41" s="306">
        <f>SUM(F29:F40)</f>
        <v>244</v>
      </c>
      <c r="G41" s="294">
        <f>SUM(G29:G40)</f>
        <v>0</v>
      </c>
      <c r="H41" s="263">
        <f>SUM(H29:H40)</f>
        <v>0</v>
      </c>
      <c r="I41" s="263" t="str">
        <f t="shared" si="13"/>
        <v>-</v>
      </c>
      <c r="J41" s="295">
        <f>SUM(J29:J40)</f>
        <v>121</v>
      </c>
      <c r="K41" s="295">
        <f>SUM(K29:K40)</f>
        <v>0</v>
      </c>
      <c r="L41" s="263">
        <f>SUM(L29:L40)</f>
        <v>0</v>
      </c>
      <c r="M41" s="264" t="str">
        <f t="shared" si="14"/>
        <v>-</v>
      </c>
      <c r="N41" s="373">
        <f t="shared" si="12"/>
        <v>365</v>
      </c>
      <c r="O41" s="296">
        <f>IF(C41="","",SUM(G41,K41))</f>
        <v>0</v>
      </c>
      <c r="P41" s="263" t="str">
        <f>IF(C41&lt;=0,"-",C41/O41)</f>
        <v>-</v>
      </c>
      <c r="Q41" s="297" t="str">
        <f>IF(C41&lt;=0,"-",C41/N41)</f>
        <v>-</v>
      </c>
    </row>
    <row r="45" spans="2:19" ht="17.25" customHeight="1" thickBot="1">
      <c r="B45" s="88" t="s">
        <v>286</v>
      </c>
    </row>
    <row r="46" spans="2:19" ht="21.75" customHeight="1">
      <c r="C46" s="386" t="s">
        <v>280</v>
      </c>
      <c r="D46" s="301"/>
      <c r="E46" s="301"/>
      <c r="F46" s="301"/>
      <c r="G46" s="301"/>
      <c r="H46" s="301"/>
      <c r="I46" s="301"/>
      <c r="J46" s="301"/>
      <c r="K46" s="301"/>
      <c r="L46" s="301"/>
      <c r="M46" s="301"/>
      <c r="N46" s="301"/>
      <c r="O46" s="301"/>
      <c r="P46" s="377"/>
      <c r="Q46" s="377"/>
      <c r="R46" s="377"/>
      <c r="S46" s="406"/>
    </row>
    <row r="47" spans="2:19" ht="21.75" customHeight="1" thickBot="1">
      <c r="C47" s="387"/>
      <c r="D47" s="388"/>
      <c r="E47" s="388"/>
      <c r="F47" s="279" t="s">
        <v>274</v>
      </c>
      <c r="G47" s="375"/>
      <c r="H47" s="375"/>
      <c r="I47" s="375"/>
      <c r="J47" s="375"/>
      <c r="K47" s="375"/>
      <c r="L47" s="375"/>
      <c r="M47" s="375"/>
      <c r="N47" s="375"/>
      <c r="O47" s="375"/>
      <c r="P47" s="375"/>
      <c r="Q47" s="375"/>
      <c r="R47" s="375"/>
      <c r="S47" s="399"/>
    </row>
    <row r="48" spans="2:19" ht="18" customHeight="1">
      <c r="C48" s="389"/>
      <c r="D48" s="390"/>
      <c r="E48" s="390"/>
      <c r="F48" s="385"/>
      <c r="G48" s="204" t="s">
        <v>196</v>
      </c>
      <c r="H48" s="205"/>
      <c r="I48" s="205"/>
      <c r="J48" s="206"/>
      <c r="K48" s="207"/>
      <c r="L48" s="208" t="s">
        <v>197</v>
      </c>
      <c r="M48" s="209"/>
      <c r="N48" s="209"/>
      <c r="O48" s="209"/>
      <c r="P48" s="401" t="s">
        <v>287</v>
      </c>
      <c r="Q48" s="377"/>
      <c r="R48" s="402"/>
      <c r="S48" s="399"/>
    </row>
    <row r="49" spans="2:19" ht="18" customHeight="1">
      <c r="C49" s="391"/>
      <c r="D49" s="390"/>
      <c r="E49" s="390"/>
      <c r="F49" s="385"/>
      <c r="G49" s="199"/>
      <c r="H49" s="176"/>
      <c r="I49" s="173"/>
      <c r="J49" s="170" t="s">
        <v>200</v>
      </c>
      <c r="K49" s="169"/>
      <c r="L49" s="175"/>
      <c r="M49" s="174" t="s">
        <v>200</v>
      </c>
      <c r="N49" s="163"/>
      <c r="O49" s="163"/>
      <c r="P49" s="385"/>
      <c r="Q49" s="398"/>
      <c r="R49" s="403"/>
      <c r="S49" s="399"/>
    </row>
    <row r="50" spans="2:19" ht="24.75" customHeight="1">
      <c r="B50" s="193"/>
      <c r="C50" s="392"/>
      <c r="D50" s="393"/>
      <c r="E50" s="393"/>
      <c r="F50" s="405" t="s">
        <v>276</v>
      </c>
      <c r="G50" s="210" t="s">
        <v>204</v>
      </c>
      <c r="H50" s="177" t="s">
        <v>198</v>
      </c>
      <c r="I50" s="178" t="s">
        <v>91</v>
      </c>
      <c r="J50" s="184" t="s">
        <v>198</v>
      </c>
      <c r="K50" s="164" t="s">
        <v>278</v>
      </c>
      <c r="L50" s="179" t="s">
        <v>198</v>
      </c>
      <c r="M50" s="183" t="s">
        <v>198</v>
      </c>
      <c r="N50" s="187" t="s">
        <v>193</v>
      </c>
      <c r="O50" s="394" t="s">
        <v>278</v>
      </c>
      <c r="P50" s="371" t="s">
        <v>276</v>
      </c>
      <c r="Q50" s="376" t="s">
        <v>273</v>
      </c>
      <c r="R50" s="404" t="s">
        <v>272</v>
      </c>
      <c r="S50" s="400" t="s">
        <v>279</v>
      </c>
    </row>
    <row r="51" spans="2:19" ht="21" customHeight="1">
      <c r="B51" s="194">
        <v>4</v>
      </c>
      <c r="C51" s="379" t="str">
        <f>IF(SUM('4月'!$Z$40,'4月'!$AT$40)&lt;=0,"",SUM('4月'!$Z$40,'4月'!$AT$40))</f>
        <v/>
      </c>
      <c r="D51" s="380"/>
      <c r="E51" s="381"/>
      <c r="F51" s="276">
        <f>SUM(H51,L51)</f>
        <v>30</v>
      </c>
      <c r="G51" s="211" t="str">
        <f>IF(C51="","",'4月'!$O$44)</f>
        <v/>
      </c>
      <c r="H51" s="153">
        <f>'4月'!$U$40</f>
        <v>21</v>
      </c>
      <c r="I51" s="180" t="str">
        <f>IF(OR(C51="",C51=0,G51=0),"",G51/H51)</f>
        <v/>
      </c>
      <c r="J51" s="165" t="str">
        <f>IF(C51="","",'4月'!$O$40)</f>
        <v/>
      </c>
      <c r="K51" s="180" t="str">
        <f>IF(OR(C51="",J51=0),"",G51/J51)</f>
        <v/>
      </c>
      <c r="L51" s="153">
        <f>'4月'!$W$40</f>
        <v>9</v>
      </c>
      <c r="M51" s="153" t="str">
        <f>IF(C51="","",'4月'!$M$44)</f>
        <v/>
      </c>
      <c r="N51" s="260" t="str">
        <f>IF(OR(M51="",M51&lt;=0),"-",'4月'!$M$40)</f>
        <v>-</v>
      </c>
      <c r="O51" s="395" t="str">
        <f>IF(C51="","",IF(M51&lt;=0,"-",N51/M51))</f>
        <v/>
      </c>
      <c r="P51" s="276">
        <f>IF(I51&lt;=0,"",'4月'!$AY$44)</f>
        <v>0</v>
      </c>
      <c r="Q51" s="182" t="str">
        <f>IF(P51&lt;=0,"-",'4月'!$AY$45)</f>
        <v>-</v>
      </c>
      <c r="R51" s="189" t="str">
        <f>IF(P51=0,"-",Q51/P51)</f>
        <v>-</v>
      </c>
      <c r="S51" s="407" t="str">
        <f>IF(C51="","-",C51/F51)</f>
        <v>-</v>
      </c>
    </row>
    <row r="52" spans="2:19" ht="21" customHeight="1">
      <c r="B52" s="194">
        <v>5</v>
      </c>
      <c r="C52" s="379" t="str">
        <f>IF(SUM('5月'!$Z$40,'5月'!$AT$40)&lt;=0,"",SUM('5月'!$Z$40,'5月'!$AT$40))</f>
        <v/>
      </c>
      <c r="D52" s="380"/>
      <c r="E52" s="381"/>
      <c r="F52" s="276">
        <f>SUM(H52,L52)</f>
        <v>31</v>
      </c>
      <c r="G52" s="211" t="str">
        <f>IF(C52="","",'5月'!$O$44)</f>
        <v/>
      </c>
      <c r="H52" s="153">
        <f>'5月'!$U$40</f>
        <v>21</v>
      </c>
      <c r="I52" s="180" t="str">
        <f>IF(OR(C52="",C52=0,G52=0),"",G52/H52)</f>
        <v/>
      </c>
      <c r="J52" s="165" t="str">
        <f>IF(C52="","",'5月'!$O$40)</f>
        <v/>
      </c>
      <c r="K52" s="180" t="str">
        <f>IF(OR(C52="",J52=0),"",G52/J52)</f>
        <v/>
      </c>
      <c r="L52" s="153">
        <f>'5月'!$W$40</f>
        <v>10</v>
      </c>
      <c r="M52" s="153" t="str">
        <f>IF(C52="","",'5月'!$M$44)</f>
        <v/>
      </c>
      <c r="N52" s="260" t="str">
        <f>IF(OR(M52="",M52&lt;=0),"-",'5月'!$M$40)</f>
        <v>-</v>
      </c>
      <c r="O52" s="395" t="str">
        <f>IF(C52="","",IF(M52&lt;=0,"-",N52/M52))</f>
        <v/>
      </c>
      <c r="P52" s="269">
        <f>IF(I52&lt;=0,"",'5月'!$AY$44)</f>
        <v>0</v>
      </c>
      <c r="Q52" s="182" t="str">
        <f>IF(P52&lt;=0,"-",'5月'!$AY$45)</f>
        <v>-</v>
      </c>
      <c r="R52" s="189" t="str">
        <f t="shared" ref="R52" si="17">IF(P52=0,"-",Q52/P52)</f>
        <v>-</v>
      </c>
      <c r="S52" s="407" t="str">
        <f>IF(C52="","-",C52/F52)</f>
        <v>-</v>
      </c>
    </row>
    <row r="53" spans="2:19" ht="21" customHeight="1">
      <c r="B53" s="194">
        <v>6</v>
      </c>
      <c r="C53" s="379" t="str">
        <f>IF(SUM('6月'!$Z$40,'6月'!$AT$40)&lt;=0,"",SUM('6月'!$Z$40,'6月'!$AT$40))</f>
        <v/>
      </c>
      <c r="D53" s="380"/>
      <c r="E53" s="381"/>
      <c r="F53" s="276">
        <f>SUM(H53,L53)</f>
        <v>30</v>
      </c>
      <c r="G53" s="211" t="str">
        <f>IF(C53="","",'6月'!$O$44)</f>
        <v/>
      </c>
      <c r="H53" s="153">
        <f>'6月'!$U$40</f>
        <v>20</v>
      </c>
      <c r="I53" s="180" t="str">
        <f>IF(OR(C53="",C53=0,G53=0),"",G53/H53)</f>
        <v/>
      </c>
      <c r="J53" s="165" t="str">
        <f>IF(C53="","",'6月'!$O$40)</f>
        <v/>
      </c>
      <c r="K53" s="180" t="str">
        <f>IF(OR(C53="",J53=0),"",G53/J53)</f>
        <v/>
      </c>
      <c r="L53" s="153">
        <f>'6月'!$W$40</f>
        <v>10</v>
      </c>
      <c r="M53" s="153" t="str">
        <f>IF(C53="","",'6月'!$M$44)</f>
        <v/>
      </c>
      <c r="N53" s="260" t="str">
        <f>IF(OR(M53="",M53&lt;=0),"-",'6月'!$M$40)</f>
        <v>-</v>
      </c>
      <c r="O53" s="395" t="str">
        <f>IF(C53="","",IF(M53&lt;=0,"-",N53/M53))</f>
        <v/>
      </c>
      <c r="P53" s="269">
        <f>IF(I53&lt;=0,"",'6月'!$AY$44)</f>
        <v>0</v>
      </c>
      <c r="Q53" s="182" t="str">
        <f>IF(P53&lt;=0,"-",'6月'!$AY$45)</f>
        <v>-</v>
      </c>
      <c r="R53" s="189" t="str">
        <f>IF(P53=0,"-",Q53/P53)</f>
        <v>-</v>
      </c>
      <c r="S53" s="407" t="str">
        <f>IF(C53="","-",C53/F53)</f>
        <v>-</v>
      </c>
    </row>
    <row r="54" spans="2:19" ht="21" customHeight="1">
      <c r="B54" s="194">
        <v>7</v>
      </c>
      <c r="C54" s="379" t="str">
        <f>IF(SUM('7月'!$Z$40,'7月'!$AT$40)&lt;=0,"",SUM('7月'!$Z$40,'7月'!$AT$40))</f>
        <v/>
      </c>
      <c r="D54" s="380"/>
      <c r="E54" s="381"/>
      <c r="F54" s="276">
        <f>SUM(H54,L54)</f>
        <v>31</v>
      </c>
      <c r="G54" s="211" t="str">
        <f>IF(C54="","",'7月'!$O$44)</f>
        <v/>
      </c>
      <c r="H54" s="153">
        <f>'7月'!$U$40</f>
        <v>22</v>
      </c>
      <c r="I54" s="180" t="str">
        <f>IF(OR(C54="",C54=0,G54=0),"",G54/H54)</f>
        <v/>
      </c>
      <c r="J54" s="165" t="str">
        <f>IF(C54="","",'7月'!$O$40)</f>
        <v/>
      </c>
      <c r="K54" s="180" t="str">
        <f>IF(OR(C54="",J54=0),"",G54/J54)</f>
        <v/>
      </c>
      <c r="L54" s="153">
        <f>'7月'!$W$40</f>
        <v>9</v>
      </c>
      <c r="M54" s="153" t="str">
        <f>IF(C54="","",'7月'!$M$44)</f>
        <v/>
      </c>
      <c r="N54" s="260" t="str">
        <f>IF(OR(M54="",M54&lt;=0),"-",'7月'!$M$40)</f>
        <v>-</v>
      </c>
      <c r="O54" s="395" t="str">
        <f>IF(C54="","",IF(M54&lt;=0,"-",N54/M54))</f>
        <v/>
      </c>
      <c r="P54" s="269">
        <f>IF(I54&lt;=0,"",'7月'!$AY$44)</f>
        <v>0</v>
      </c>
      <c r="Q54" s="182" t="str">
        <f>IF(P54&lt;=0,"-",'7月'!$AY$45)</f>
        <v>-</v>
      </c>
      <c r="R54" s="189" t="str">
        <f t="shared" ref="R54:R63" si="18">IF(P54=0,"-",Q54/P54)</f>
        <v>-</v>
      </c>
      <c r="S54" s="407" t="str">
        <f>IF(C54="","-",C54/F54)</f>
        <v>-</v>
      </c>
    </row>
    <row r="55" spans="2:19" ht="21" customHeight="1">
      <c r="B55" s="194">
        <v>8</v>
      </c>
      <c r="C55" s="379" t="str">
        <f>IF(SUM('8月'!$Z$40,'8月'!$AT$40)&lt;=0,"",SUM('8月'!$Z$40,'8月'!$AT$40))</f>
        <v/>
      </c>
      <c r="D55" s="380"/>
      <c r="E55" s="381"/>
      <c r="F55" s="276">
        <f>SUM(H55,L55)</f>
        <v>31</v>
      </c>
      <c r="G55" s="211" t="str">
        <f>IF(C55="","",'8月'!$O$44)</f>
        <v/>
      </c>
      <c r="H55" s="153">
        <f>'8月'!$U$40</f>
        <v>22</v>
      </c>
      <c r="I55" s="180" t="str">
        <f>IF(OR(C55="",C55=0,G55=0),"",G55/H55)</f>
        <v/>
      </c>
      <c r="J55" s="165" t="str">
        <f>IF(C55="","",'8月'!$O$40)</f>
        <v/>
      </c>
      <c r="K55" s="180" t="str">
        <f>IF(OR(C55="",J55=0),"",G55/J55)</f>
        <v/>
      </c>
      <c r="L55" s="153">
        <f>'8月'!$W$40</f>
        <v>9</v>
      </c>
      <c r="M55" s="153" t="str">
        <f>IF(C55="","",'8月'!$M$44)</f>
        <v/>
      </c>
      <c r="N55" s="260" t="str">
        <f>IF(OR(M55="",M55&lt;=0),"-",'8月'!$M$40)</f>
        <v>-</v>
      </c>
      <c r="O55" s="395" t="str">
        <f>IF(C55="","",IF(M55&lt;=0,"-",N55/M55))</f>
        <v/>
      </c>
      <c r="P55" s="269">
        <f>IF(I55&lt;=0,"",'8月'!$AY$44)</f>
        <v>0</v>
      </c>
      <c r="Q55" s="182" t="str">
        <f>IF(P55&lt;=0,"-",'8月'!$AY$45)</f>
        <v>-</v>
      </c>
      <c r="R55" s="189" t="str">
        <f t="shared" si="18"/>
        <v>-</v>
      </c>
      <c r="S55" s="407" t="str">
        <f>IF(C55="","-",C55/F55)</f>
        <v>-</v>
      </c>
    </row>
    <row r="56" spans="2:19" ht="21" customHeight="1">
      <c r="B56" s="194">
        <v>9</v>
      </c>
      <c r="C56" s="379" t="str">
        <f>IF(SUM('9月'!$Z$40,'9月'!$AT$40)&lt;=0,"",SUM('9月'!$Z$40,'9月'!$AT$40))</f>
        <v/>
      </c>
      <c r="D56" s="380"/>
      <c r="E56" s="381"/>
      <c r="F56" s="276">
        <f>SUM(H56,L56)</f>
        <v>30</v>
      </c>
      <c r="G56" s="211" t="str">
        <f>IF(C56="","",'9月'!$O$44)</f>
        <v/>
      </c>
      <c r="H56" s="153">
        <f>'9月'!$U$40</f>
        <v>19</v>
      </c>
      <c r="I56" s="180" t="str">
        <f>IF(OR(C56="",C56=0,G56=0),"",G56/H56)</f>
        <v/>
      </c>
      <c r="J56" s="165" t="str">
        <f>IF(C56="","",'9月'!$O$40)</f>
        <v/>
      </c>
      <c r="K56" s="180" t="str">
        <f>IF(OR(C56="",J56=0),"",G56/J56)</f>
        <v/>
      </c>
      <c r="L56" s="153">
        <f>'9月'!$W$40</f>
        <v>11</v>
      </c>
      <c r="M56" s="153" t="str">
        <f>IF(C56="","",'9月'!$M$44)</f>
        <v/>
      </c>
      <c r="N56" s="260" t="str">
        <f>IF(OR(M56="",M56&lt;=0),"-",'9月'!$M$40)</f>
        <v>-</v>
      </c>
      <c r="O56" s="395" t="str">
        <f>IF(C56="","",IF(M56&lt;=0,"-",N56/M56))</f>
        <v/>
      </c>
      <c r="P56" s="269">
        <f>IF(I56&lt;=0,"",'9月'!$AY$44)</f>
        <v>0</v>
      </c>
      <c r="Q56" s="182" t="str">
        <f>IF(P56&lt;=0,"-",'9月'!$AY$45)</f>
        <v>-</v>
      </c>
      <c r="R56" s="189" t="str">
        <f t="shared" si="18"/>
        <v>-</v>
      </c>
      <c r="S56" s="407" t="str">
        <f>IF(C56="","-",C56/F56)</f>
        <v>-</v>
      </c>
    </row>
    <row r="57" spans="2:19" ht="21" customHeight="1">
      <c r="B57" s="194">
        <v>10</v>
      </c>
      <c r="C57" s="379" t="str">
        <f>IF(SUM('10月'!$Z$40,'10月'!$AT$40)&lt;=0,"",SUM('10月'!$Z$40,'10月'!$AT$40))</f>
        <v/>
      </c>
      <c r="D57" s="380"/>
      <c r="E57" s="381"/>
      <c r="F57" s="276">
        <f>SUM(H57,L57)</f>
        <v>31</v>
      </c>
      <c r="G57" s="211" t="str">
        <f>IF(C57="","",'10月'!$O$44)</f>
        <v/>
      </c>
      <c r="H57" s="153">
        <f>'10月'!$U$40</f>
        <v>22</v>
      </c>
      <c r="I57" s="180" t="str">
        <f>IF(OR(C57="",C57=0,G57=0),"",G57/H57)</f>
        <v/>
      </c>
      <c r="J57" s="165" t="str">
        <f>IF(C57="","",'10月'!$O$40)</f>
        <v/>
      </c>
      <c r="K57" s="180" t="str">
        <f>IF(OR(C57="",J57=0),"",G57/J57)</f>
        <v/>
      </c>
      <c r="L57" s="153">
        <f>'10月'!$W$40</f>
        <v>9</v>
      </c>
      <c r="M57" s="153" t="str">
        <f>IF(C57="","",'10月'!$M$44)</f>
        <v/>
      </c>
      <c r="N57" s="260" t="str">
        <f>IF(OR(M57="",M57&lt;=0),"-",'10月'!$M$40)</f>
        <v>-</v>
      </c>
      <c r="O57" s="395" t="str">
        <f>IF(C57="","",IF(M57&lt;=0,"-",N57/M57))</f>
        <v/>
      </c>
      <c r="P57" s="269">
        <f>IF(I57&lt;=0,"",'10月'!$AY$44)</f>
        <v>0</v>
      </c>
      <c r="Q57" s="182" t="str">
        <f>IF(P57&lt;=0,"-",'10月'!$AY$45)</f>
        <v>-</v>
      </c>
      <c r="R57" s="189" t="str">
        <f t="shared" si="18"/>
        <v>-</v>
      </c>
      <c r="S57" s="407" t="str">
        <f>IF(C57="","-",C57/F57)</f>
        <v>-</v>
      </c>
    </row>
    <row r="58" spans="2:19" ht="21" customHeight="1">
      <c r="B58" s="194">
        <v>11</v>
      </c>
      <c r="C58" s="379" t="str">
        <f>IF(SUM('11月'!$Z$40,'11月'!$AT$40)&lt;=0,"",SUM('11月'!$Z$40,'11月'!$AT$40))</f>
        <v/>
      </c>
      <c r="D58" s="380"/>
      <c r="E58" s="381"/>
      <c r="F58" s="276">
        <f>SUM(H58,L58)</f>
        <v>30</v>
      </c>
      <c r="G58" s="211" t="str">
        <f>IF(C58="","",'11月'!$O$44)</f>
        <v/>
      </c>
      <c r="H58" s="153">
        <f>'11月'!$U$40</f>
        <v>20</v>
      </c>
      <c r="I58" s="180" t="str">
        <f>IF(OR(C58="",C58=0,G58=0),"",G58/H58)</f>
        <v/>
      </c>
      <c r="J58" s="165" t="str">
        <f>IF(C58="","",'11月'!$O$40)</f>
        <v/>
      </c>
      <c r="K58" s="180" t="str">
        <f>IF(OR(C58="",J58=0),"",G58/J58)</f>
        <v/>
      </c>
      <c r="L58" s="153">
        <f>'11月'!$W$40</f>
        <v>10</v>
      </c>
      <c r="M58" s="153" t="str">
        <f>IF(C58="","",'11月'!$M$44)</f>
        <v/>
      </c>
      <c r="N58" s="260" t="str">
        <f>IF(OR(M58="",M58&lt;=0),"-",'11月'!$M$40)</f>
        <v>-</v>
      </c>
      <c r="O58" s="395" t="str">
        <f>IF(C58="","",IF(M58&lt;=0,"-",N58/M58))</f>
        <v/>
      </c>
      <c r="P58" s="269">
        <f>IF(I58&lt;=0,"",'11月'!$AY$44)</f>
        <v>0</v>
      </c>
      <c r="Q58" s="182" t="str">
        <f>IF(P58&lt;=0,"-",'11月'!$AY$45)</f>
        <v>-</v>
      </c>
      <c r="R58" s="189" t="str">
        <f t="shared" si="18"/>
        <v>-</v>
      </c>
      <c r="S58" s="407" t="str">
        <f>IF(C58="","-",C58/F58)</f>
        <v>-</v>
      </c>
    </row>
    <row r="59" spans="2:19" ht="21" customHeight="1">
      <c r="B59" s="194">
        <v>12</v>
      </c>
      <c r="C59" s="379" t="str">
        <f>IF(SUM('12月'!$Z$40,'12月'!$AT$40)&lt;=0,"",SUM('12月'!$Z$40,'12月'!$AT$40))</f>
        <v/>
      </c>
      <c r="D59" s="380"/>
      <c r="E59" s="381"/>
      <c r="F59" s="276">
        <f>SUM(H59,L59)</f>
        <v>31</v>
      </c>
      <c r="G59" s="211" t="str">
        <f>IF(C59="","",'12月'!$O$44)</f>
        <v/>
      </c>
      <c r="H59" s="153">
        <f>'12月'!$U$40</f>
        <v>19</v>
      </c>
      <c r="I59" s="180" t="str">
        <f>IF(OR(C59="",C59=0,G59=0),"",G59/H59)</f>
        <v/>
      </c>
      <c r="J59" s="165" t="str">
        <f>IF(C59="","",'12月'!$O$40)</f>
        <v/>
      </c>
      <c r="K59" s="180" t="str">
        <f>IF(OR(C59="",J59=0),"",G59/J59)</f>
        <v/>
      </c>
      <c r="L59" s="153">
        <f>'12月'!$W$40</f>
        <v>12</v>
      </c>
      <c r="M59" s="153" t="str">
        <f>IF(C59="","",'12月'!$M$44)</f>
        <v/>
      </c>
      <c r="N59" s="260" t="str">
        <f>IF(OR(M59="",M59&lt;=0),"-",'12月'!$M$40)</f>
        <v>-</v>
      </c>
      <c r="O59" s="395" t="str">
        <f>IF(C59="","",IF(M59&lt;=0,"-",N59/M59))</f>
        <v/>
      </c>
      <c r="P59" s="269">
        <f>IF(I59&lt;=0,"",'12月'!$AY$44)</f>
        <v>0</v>
      </c>
      <c r="Q59" s="182" t="str">
        <f>IF(P59&lt;=0,"-",'12月'!$AY$45)</f>
        <v>-</v>
      </c>
      <c r="R59" s="189" t="str">
        <f t="shared" si="18"/>
        <v>-</v>
      </c>
      <c r="S59" s="407" t="str">
        <f>IF(C59="","-",C59/F59)</f>
        <v>-</v>
      </c>
    </row>
    <row r="60" spans="2:19" ht="21" customHeight="1">
      <c r="B60" s="194">
        <v>1</v>
      </c>
      <c r="C60" s="379" t="str">
        <f>IF(SUM('1月'!$Z$40,'1月'!$AT$40)&lt;=0,"",SUM('1月'!$Z$40,'1月'!$AT$40))</f>
        <v/>
      </c>
      <c r="D60" s="380"/>
      <c r="E60" s="381"/>
      <c r="F60" s="276">
        <f>SUM(H60,L60)</f>
        <v>31</v>
      </c>
      <c r="G60" s="211" t="str">
        <f>IF(C60="","",'1月'!$O$44)</f>
        <v/>
      </c>
      <c r="H60" s="153">
        <f>'1月'!$U$40</f>
        <v>19</v>
      </c>
      <c r="I60" s="180" t="str">
        <f>IF(OR(C60="",C60=0,G60=0),"",G60/H60)</f>
        <v/>
      </c>
      <c r="J60" s="165" t="str">
        <f>IF(C60="","",'1月'!$O$40)</f>
        <v/>
      </c>
      <c r="K60" s="180" t="str">
        <f>IF(OR(C60="",J60=0),"",G60/J60)</f>
        <v/>
      </c>
      <c r="L60" s="153">
        <f>'1月'!$W$40</f>
        <v>12</v>
      </c>
      <c r="M60" s="153" t="str">
        <f>IF(C60="","",'1月'!$M$44)</f>
        <v/>
      </c>
      <c r="N60" s="260" t="str">
        <f>IF(OR(M60="",M60&lt;=0),"-",'1月'!$M$40)</f>
        <v>-</v>
      </c>
      <c r="O60" s="395" t="str">
        <f>IF(C60="","",IF(M60&lt;=0,"-",N60/M60))</f>
        <v/>
      </c>
      <c r="P60" s="269">
        <f>IF(I60&lt;=0,"",'1月'!$AY$44)</f>
        <v>0</v>
      </c>
      <c r="Q60" s="182" t="str">
        <f>IF(P60&lt;=0,"-",'1月'!$AY$45)</f>
        <v>-</v>
      </c>
      <c r="R60" s="189" t="str">
        <f t="shared" si="18"/>
        <v>-</v>
      </c>
      <c r="S60" s="407" t="str">
        <f>IF(C60="","-",C60/F60)</f>
        <v>-</v>
      </c>
    </row>
    <row r="61" spans="2:19" ht="21" customHeight="1">
      <c r="B61" s="194">
        <v>2</v>
      </c>
      <c r="C61" s="379" t="str">
        <f>IF(SUM('2月'!$Z$40,'2月'!$AT$40)&lt;=0,"",SUM('2月'!$Z$40,'2月'!$AT$40))</f>
        <v/>
      </c>
      <c r="D61" s="380"/>
      <c r="E61" s="381"/>
      <c r="F61" s="276">
        <f>SUM(H61,L61)</f>
        <v>28</v>
      </c>
      <c r="G61" s="211" t="str">
        <f>IF(C61="","",'2月'!$O$44)</f>
        <v/>
      </c>
      <c r="H61" s="153">
        <f>'2月'!$U$40</f>
        <v>19</v>
      </c>
      <c r="I61" s="180" t="str">
        <f>IF(OR(C61="",C61=0,G61=0),"",G61/H61)</f>
        <v/>
      </c>
      <c r="J61" s="165" t="str">
        <f>IF(C61="","",'2月'!$O$40)</f>
        <v/>
      </c>
      <c r="K61" s="180" t="str">
        <f>IF(OR(C61="",J61=0),"",G61/J61)</f>
        <v/>
      </c>
      <c r="L61" s="153">
        <f>'2月'!$W$40</f>
        <v>9</v>
      </c>
      <c r="M61" s="153" t="str">
        <f>IF(C61="","",'2月'!$M$44)</f>
        <v/>
      </c>
      <c r="N61" s="260" t="str">
        <f>IF(OR(M61="",M61&lt;=0),"-",'2月'!$M$40)</f>
        <v>-</v>
      </c>
      <c r="O61" s="395" t="str">
        <f>IF(C61="","",IF(M61&lt;=0,"-",N61/M61))</f>
        <v/>
      </c>
      <c r="P61" s="269">
        <f>IF(I61&lt;=0,"",'2月'!$AY$44)</f>
        <v>0</v>
      </c>
      <c r="Q61" s="182" t="str">
        <f>IF(P61&lt;=0,"-",'2月'!$AY$45)</f>
        <v>-</v>
      </c>
      <c r="R61" s="189" t="str">
        <f t="shared" si="18"/>
        <v>-</v>
      </c>
      <c r="S61" s="407" t="str">
        <f>IF(C61="","-",C61/F61)</f>
        <v>-</v>
      </c>
    </row>
    <row r="62" spans="2:19" ht="21" customHeight="1" thickBot="1">
      <c r="B62" s="195">
        <v>3</v>
      </c>
      <c r="C62" s="382" t="str">
        <f>IF(SUM('3月'!$Z$40,'3月'!$AT$40)&lt;=0,"",SUM('3月'!$Z$40,'3月'!$AT$40))</f>
        <v/>
      </c>
      <c r="D62" s="383"/>
      <c r="E62" s="384"/>
      <c r="F62" s="270">
        <f>SUM(H62,L62)</f>
        <v>31</v>
      </c>
      <c r="G62" s="212" t="str">
        <f>IF(C62="","",'3月'!$O$44)</f>
        <v/>
      </c>
      <c r="H62" s="162">
        <f>'3月'!$U$40</f>
        <v>20</v>
      </c>
      <c r="I62" s="186" t="str">
        <f>IF(OR(C62="",C62=0,G62=0),"",G62/H62)</f>
        <v/>
      </c>
      <c r="J62" s="166" t="str">
        <f>IF(C62="","",'3月'!$O$40)</f>
        <v/>
      </c>
      <c r="K62" s="186" t="str">
        <f>IF(OR(C62="",J62=0),"",G62/J62)</f>
        <v/>
      </c>
      <c r="L62" s="162">
        <f>'3月'!$W$40</f>
        <v>11</v>
      </c>
      <c r="M62" s="162" t="str">
        <f>IF(C62="","",'3月'!$M$44)</f>
        <v/>
      </c>
      <c r="N62" s="261" t="str">
        <f>IF(OR(M62="",M62&lt;=0),"-",'3月'!$M$40)</f>
        <v>-</v>
      </c>
      <c r="O62" s="396" t="str">
        <f>IF(C62="","",IF(M62&lt;=0,"-",N62/M62))</f>
        <v/>
      </c>
      <c r="P62" s="378">
        <f>IF(I62&lt;=0,"",'3月'!$AY$44)</f>
        <v>0</v>
      </c>
      <c r="Q62" s="181" t="str">
        <f>IF(P62&lt;=0,"-",'3月'!$AY$45)</f>
        <v>-</v>
      </c>
      <c r="R62" s="190" t="str">
        <f t="shared" si="18"/>
        <v>-</v>
      </c>
      <c r="S62" s="408" t="str">
        <f>IF(C62="","-",C62/F62)</f>
        <v>-</v>
      </c>
    </row>
    <row r="63" spans="2:19" ht="23.25" customHeight="1" thickTop="1" thickBot="1">
      <c r="B63" s="196" t="s">
        <v>90</v>
      </c>
      <c r="C63" s="327">
        <f>SUM(C51:C62)</f>
        <v>0</v>
      </c>
      <c r="D63" s="328"/>
      <c r="E63" s="329"/>
      <c r="F63" s="295">
        <f>SUM(F51:F62)</f>
        <v>365</v>
      </c>
      <c r="G63" s="262" t="str">
        <f>IF(SUM(G51:G62)&gt;0,SUM(G51:G62),"")</f>
        <v/>
      </c>
      <c r="H63" s="200" t="str">
        <f>IF(C63&lt;=0,"",SUM(H51:H62))</f>
        <v/>
      </c>
      <c r="I63" s="201" t="str">
        <f>IF(OR(C63="",C63=0,G63=0),"",G63/H63)</f>
        <v/>
      </c>
      <c r="J63" s="202">
        <f>SUM(J51:J62)</f>
        <v>0</v>
      </c>
      <c r="K63" s="201" t="str">
        <f>IF(OR(C63="",J63=0),"",G63/J63)</f>
        <v/>
      </c>
      <c r="L63" s="203">
        <f>IF(SUM(L51:L62)&gt;0,SUM(L51:L62),"")</f>
        <v>121</v>
      </c>
      <c r="M63" s="191">
        <f>SUM(M51:M62)</f>
        <v>0</v>
      </c>
      <c r="N63" s="213">
        <f>SUM(N51:N62)</f>
        <v>0</v>
      </c>
      <c r="O63" s="397" t="str">
        <f>IF(OR(C63&lt;=0,C63=""),"",IF(M63&lt;=0,"-",N63/M63))</f>
        <v/>
      </c>
      <c r="P63" s="295">
        <f>SUM(P51:P62)</f>
        <v>0</v>
      </c>
      <c r="Q63" s="263">
        <f>SUM(Q51:Q62)</f>
        <v>0</v>
      </c>
      <c r="R63" s="192" t="str">
        <f t="shared" si="18"/>
        <v>-</v>
      </c>
      <c r="S63" s="409" t="str">
        <f>IF(C63&lt;=0,"-",C63/F63)</f>
        <v>-</v>
      </c>
    </row>
    <row r="67" spans="2:14" ht="14.25">
      <c r="B67" s="88" t="s">
        <v>283</v>
      </c>
    </row>
    <row r="68" spans="2:14">
      <c r="B68" s="252"/>
      <c r="C68" s="253" t="s">
        <v>224</v>
      </c>
      <c r="D68" s="253" t="s">
        <v>225</v>
      </c>
      <c r="E68" s="253" t="s">
        <v>226</v>
      </c>
      <c r="F68" s="253" t="s">
        <v>227</v>
      </c>
      <c r="G68" s="253" t="s">
        <v>228</v>
      </c>
      <c r="H68" s="253" t="s">
        <v>229</v>
      </c>
      <c r="I68" s="253" t="s">
        <v>230</v>
      </c>
      <c r="J68" s="253" t="s">
        <v>231</v>
      </c>
      <c r="K68" s="253" t="s">
        <v>232</v>
      </c>
      <c r="L68" s="253" t="s">
        <v>233</v>
      </c>
      <c r="M68" s="253" t="s">
        <v>234</v>
      </c>
      <c r="N68" s="253" t="s">
        <v>235</v>
      </c>
    </row>
    <row r="69" spans="2:14">
      <c r="B69" s="254" t="s">
        <v>236</v>
      </c>
      <c r="C69" s="255" t="str">
        <f>IF('4月'!$Z9="","",'4月'!$Z9)</f>
        <v/>
      </c>
      <c r="D69" s="255" t="str">
        <f>IF('5月'!$Z9="","",'5月'!$Z9)</f>
        <v/>
      </c>
      <c r="E69" s="255" t="str">
        <f>IF('6月'!$Z9="","",'6月'!$Z9)</f>
        <v/>
      </c>
      <c r="F69" s="255" t="str">
        <f>IF('7月'!$Z9="","",'7月'!$Z9)</f>
        <v/>
      </c>
      <c r="G69" s="255" t="str">
        <f>IF('8月'!$Z9="","",'8月'!$Z9)</f>
        <v/>
      </c>
      <c r="H69" s="255" t="str">
        <f>IF('9月'!$Z9="","",'9月'!$Z9)</f>
        <v/>
      </c>
      <c r="I69" s="255" t="str">
        <f>IF('10月'!$Z9="","",'10月'!$Z9)</f>
        <v/>
      </c>
      <c r="J69" s="255" t="str">
        <f>IF('11月'!$Z9="","",'11月'!$Z9)</f>
        <v/>
      </c>
      <c r="K69" s="255" t="str">
        <f>IF('12月'!$Z9="","",'12月'!$Z9)</f>
        <v/>
      </c>
      <c r="L69" s="255" t="str">
        <f>IF('1月'!$Z9="","",'1月'!$Z9)</f>
        <v/>
      </c>
      <c r="M69" s="255" t="str">
        <f>IF('2月'!$Z9="","",'2月'!$Z9)</f>
        <v/>
      </c>
      <c r="N69" s="255" t="str">
        <f>IF('3月'!$Z9="","",'3月'!$Z9)</f>
        <v/>
      </c>
    </row>
    <row r="70" spans="2:14">
      <c r="B70" s="254" t="s">
        <v>237</v>
      </c>
      <c r="C70" s="255" t="str">
        <f>IF('4月'!$Z10="","",'4月'!$Z10)</f>
        <v/>
      </c>
      <c r="D70" s="255" t="str">
        <f>IF('5月'!$Z10="","",'5月'!$Z10)</f>
        <v/>
      </c>
      <c r="E70" s="255" t="str">
        <f>IF('6月'!$Z10="","",'6月'!$Z10)</f>
        <v/>
      </c>
      <c r="F70" s="255" t="str">
        <f>IF('7月'!$Z10="","",'7月'!$Z10)</f>
        <v/>
      </c>
      <c r="G70" s="255" t="str">
        <f>IF('8月'!$Z10="","",'8月'!$Z10)</f>
        <v/>
      </c>
      <c r="H70" s="255" t="str">
        <f>IF('9月'!$Z10="","",'9月'!$Z10)</f>
        <v/>
      </c>
      <c r="I70" s="255" t="str">
        <f>IF('10月'!$Z10="","",'10月'!$Z10)</f>
        <v/>
      </c>
      <c r="J70" s="255" t="str">
        <f>IF('11月'!$Z10="","",'11月'!$Z10)</f>
        <v/>
      </c>
      <c r="K70" s="255" t="str">
        <f>IF('12月'!$Z10="","",'12月'!$Z10)</f>
        <v/>
      </c>
      <c r="L70" s="255" t="str">
        <f>IF('1月'!$Z10="","",'1月'!$Z10)</f>
        <v/>
      </c>
      <c r="M70" s="255" t="str">
        <f>IF('2月'!$Z10="","",'2月'!$Z10)</f>
        <v/>
      </c>
      <c r="N70" s="255" t="str">
        <f>IF('3月'!$Z10="","",'3月'!$Z10)</f>
        <v/>
      </c>
    </row>
    <row r="71" spans="2:14">
      <c r="B71" s="254" t="s">
        <v>238</v>
      </c>
      <c r="C71" s="255" t="str">
        <f>IF('4月'!$Z11="","",'4月'!$Z11)</f>
        <v/>
      </c>
      <c r="D71" s="255" t="str">
        <f>IF('5月'!$Z11="","",'5月'!$Z11)</f>
        <v/>
      </c>
      <c r="E71" s="255" t="str">
        <f>IF('6月'!$Z11="","",'6月'!$Z11)</f>
        <v/>
      </c>
      <c r="F71" s="255" t="str">
        <f>IF('7月'!$Z11="","",'7月'!$Z11)</f>
        <v/>
      </c>
      <c r="G71" s="255" t="str">
        <f>IF('8月'!$Z11="","",'8月'!$Z11)</f>
        <v/>
      </c>
      <c r="H71" s="255" t="str">
        <f>IF('9月'!$Z11="","",'9月'!$Z11)</f>
        <v/>
      </c>
      <c r="I71" s="255" t="str">
        <f>IF('10月'!$Z11="","",'10月'!$Z11)</f>
        <v/>
      </c>
      <c r="J71" s="255" t="str">
        <f>IF('11月'!$Z11="","",'11月'!$Z11)</f>
        <v/>
      </c>
      <c r="K71" s="255" t="str">
        <f>IF('12月'!$Z11="","",'12月'!$Z11)</f>
        <v/>
      </c>
      <c r="L71" s="255" t="str">
        <f>IF('1月'!$Z11="","",'1月'!$Z11)</f>
        <v/>
      </c>
      <c r="M71" s="255" t="str">
        <f>IF('2月'!$Z11="","",'2月'!$Z11)</f>
        <v/>
      </c>
      <c r="N71" s="255" t="str">
        <f>IF('3月'!$Z11="","",'3月'!$Z11)</f>
        <v/>
      </c>
    </row>
    <row r="72" spans="2:14">
      <c r="B72" s="254" t="s">
        <v>239</v>
      </c>
      <c r="C72" s="255" t="str">
        <f>IF('4月'!$Z12="","",'4月'!$Z12)</f>
        <v/>
      </c>
      <c r="D72" s="255" t="str">
        <f>IF('5月'!$Z12="","",'5月'!$Z12)</f>
        <v/>
      </c>
      <c r="E72" s="255" t="str">
        <f>IF('6月'!$Z12="","",'6月'!$Z12)</f>
        <v/>
      </c>
      <c r="F72" s="255" t="str">
        <f>IF('7月'!$Z12="","",'7月'!$Z12)</f>
        <v/>
      </c>
      <c r="G72" s="255" t="str">
        <f>IF('8月'!$Z12="","",'8月'!$Z12)</f>
        <v/>
      </c>
      <c r="H72" s="255" t="str">
        <f>IF('9月'!$Z12="","",'9月'!$Z12)</f>
        <v/>
      </c>
      <c r="I72" s="255" t="str">
        <f>IF('10月'!$Z12="","",'10月'!$Z12)</f>
        <v/>
      </c>
      <c r="J72" s="255" t="str">
        <f>IF('11月'!$Z12="","",'11月'!$Z12)</f>
        <v/>
      </c>
      <c r="K72" s="255" t="str">
        <f>IF('12月'!$Z12="","",'12月'!$Z12)</f>
        <v/>
      </c>
      <c r="L72" s="255" t="str">
        <f>IF('1月'!$Z12="","",'1月'!$Z12)</f>
        <v/>
      </c>
      <c r="M72" s="255" t="str">
        <f>IF('2月'!$Z12="","",'2月'!$Z12)</f>
        <v/>
      </c>
      <c r="N72" s="255" t="str">
        <f>IF('3月'!$Z12="","",'3月'!$Z12)</f>
        <v/>
      </c>
    </row>
    <row r="73" spans="2:14">
      <c r="B73" s="254" t="s">
        <v>240</v>
      </c>
      <c r="C73" s="255" t="str">
        <f>IF('4月'!$Z13="","",'4月'!$Z13)</f>
        <v/>
      </c>
      <c r="D73" s="255" t="str">
        <f>IF('5月'!$Z13="","",'5月'!$Z13)</f>
        <v/>
      </c>
      <c r="E73" s="255" t="str">
        <f>IF('6月'!$Z13="","",'6月'!$Z13)</f>
        <v/>
      </c>
      <c r="F73" s="255" t="str">
        <f>IF('7月'!$Z13="","",'7月'!$Z13)</f>
        <v/>
      </c>
      <c r="G73" s="255" t="str">
        <f>IF('8月'!$Z13="","",'8月'!$Z13)</f>
        <v/>
      </c>
      <c r="H73" s="255" t="str">
        <f>IF('9月'!$Z13="","",'9月'!$Z13)</f>
        <v/>
      </c>
      <c r="I73" s="255" t="str">
        <f>IF('10月'!$Z13="","",'10月'!$Z13)</f>
        <v/>
      </c>
      <c r="J73" s="255" t="str">
        <f>IF('11月'!$Z13="","",'11月'!$Z13)</f>
        <v/>
      </c>
      <c r="K73" s="255" t="str">
        <f>IF('12月'!$Z13="","",'12月'!$Z13)</f>
        <v/>
      </c>
      <c r="L73" s="255" t="str">
        <f>IF('1月'!$Z13="","",'1月'!$Z13)</f>
        <v/>
      </c>
      <c r="M73" s="255" t="str">
        <f>IF('2月'!$Z13="","",'2月'!$Z13)</f>
        <v/>
      </c>
      <c r="N73" s="255" t="str">
        <f>IF('3月'!$Z13="","",'3月'!$Z13)</f>
        <v/>
      </c>
    </row>
    <row r="74" spans="2:14">
      <c r="B74" s="254" t="s">
        <v>241</v>
      </c>
      <c r="C74" s="255" t="str">
        <f>IF('4月'!$Z14="","",'4月'!$Z14)</f>
        <v/>
      </c>
      <c r="D74" s="255" t="str">
        <f>IF('5月'!$Z14="","",'5月'!$Z14)</f>
        <v/>
      </c>
      <c r="E74" s="255" t="str">
        <f>IF('6月'!$Z14="","",'6月'!$Z14)</f>
        <v/>
      </c>
      <c r="F74" s="255" t="str">
        <f>IF('7月'!$Z14="","",'7月'!$Z14)</f>
        <v/>
      </c>
      <c r="G74" s="255" t="str">
        <f>IF('8月'!$Z14="","",'8月'!$Z14)</f>
        <v/>
      </c>
      <c r="H74" s="255" t="str">
        <f>IF('9月'!$Z14="","",'9月'!$Z14)</f>
        <v/>
      </c>
      <c r="I74" s="255" t="str">
        <f>IF('10月'!$Z14="","",'10月'!$Z14)</f>
        <v/>
      </c>
      <c r="J74" s="255" t="str">
        <f>IF('11月'!$Z14="","",'11月'!$Z14)</f>
        <v/>
      </c>
      <c r="K74" s="255" t="str">
        <f>IF('12月'!$Z14="","",'12月'!$Z14)</f>
        <v/>
      </c>
      <c r="L74" s="255" t="str">
        <f>IF('1月'!$Z14="","",'1月'!$Z14)</f>
        <v/>
      </c>
      <c r="M74" s="255" t="str">
        <f>IF('2月'!$Z14="","",'2月'!$Z14)</f>
        <v/>
      </c>
      <c r="N74" s="255" t="str">
        <f>IF('3月'!$Z14="","",'3月'!$Z14)</f>
        <v/>
      </c>
    </row>
    <row r="75" spans="2:14">
      <c r="B75" s="254" t="s">
        <v>242</v>
      </c>
      <c r="C75" s="255" t="str">
        <f>IF('4月'!$Z15="","",'4月'!$Z15)</f>
        <v/>
      </c>
      <c r="D75" s="255" t="str">
        <f>IF('5月'!$Z15="","",'5月'!$Z15)</f>
        <v/>
      </c>
      <c r="E75" s="255" t="str">
        <f>IF('6月'!$Z15="","",'6月'!$Z15)</f>
        <v/>
      </c>
      <c r="F75" s="255" t="str">
        <f>IF('7月'!$Z15="","",'7月'!$Z15)</f>
        <v/>
      </c>
      <c r="G75" s="255" t="str">
        <f>IF('8月'!$Z15="","",'8月'!$Z15)</f>
        <v/>
      </c>
      <c r="H75" s="255" t="str">
        <f>IF('9月'!$Z15="","",'9月'!$Z15)</f>
        <v/>
      </c>
      <c r="I75" s="255" t="str">
        <f>IF('10月'!$Z15="","",'10月'!$Z15)</f>
        <v/>
      </c>
      <c r="J75" s="255" t="str">
        <f>IF('11月'!$Z15="","",'11月'!$Z15)</f>
        <v/>
      </c>
      <c r="K75" s="255" t="str">
        <f>IF('12月'!$Z15="","",'12月'!$Z15)</f>
        <v/>
      </c>
      <c r="L75" s="255" t="str">
        <f>IF('1月'!$Z15="","",'1月'!$Z15)</f>
        <v/>
      </c>
      <c r="M75" s="255" t="str">
        <f>IF('2月'!$Z15="","",'2月'!$Z15)</f>
        <v/>
      </c>
      <c r="N75" s="255" t="str">
        <f>IF('3月'!$Z15="","",'3月'!$Z15)</f>
        <v/>
      </c>
    </row>
    <row r="76" spans="2:14">
      <c r="B76" s="254" t="s">
        <v>243</v>
      </c>
      <c r="C76" s="255" t="str">
        <f>IF('4月'!$Z16="","",'4月'!$Z16)</f>
        <v/>
      </c>
      <c r="D76" s="255" t="str">
        <f>IF('5月'!$Z16="","",'5月'!$Z16)</f>
        <v/>
      </c>
      <c r="E76" s="255" t="str">
        <f>IF('6月'!$Z16="","",'6月'!$Z16)</f>
        <v/>
      </c>
      <c r="F76" s="255" t="str">
        <f>IF('7月'!$Z16="","",'7月'!$Z16)</f>
        <v/>
      </c>
      <c r="G76" s="255" t="str">
        <f>IF('8月'!$Z16="","",'8月'!$Z16)</f>
        <v/>
      </c>
      <c r="H76" s="255" t="str">
        <f>IF('9月'!$Z16="","",'9月'!$Z16)</f>
        <v/>
      </c>
      <c r="I76" s="255" t="str">
        <f>IF('10月'!$Z16="","",'10月'!$Z16)</f>
        <v/>
      </c>
      <c r="J76" s="255" t="str">
        <f>IF('11月'!$Z16="","",'11月'!$Z16)</f>
        <v/>
      </c>
      <c r="K76" s="255" t="str">
        <f>IF('12月'!$Z16="","",'12月'!$Z16)</f>
        <v/>
      </c>
      <c r="L76" s="255" t="str">
        <f>IF('1月'!$Z16="","",'1月'!$Z16)</f>
        <v/>
      </c>
      <c r="M76" s="255" t="str">
        <f>IF('2月'!$Z16="","",'2月'!$Z16)</f>
        <v/>
      </c>
      <c r="N76" s="255" t="str">
        <f>IF('3月'!$Z16="","",'3月'!$Z16)</f>
        <v/>
      </c>
    </row>
    <row r="77" spans="2:14">
      <c r="B77" s="254" t="s">
        <v>244</v>
      </c>
      <c r="C77" s="255" t="str">
        <f>IF('4月'!$Z17="","",'4月'!$Z17)</f>
        <v/>
      </c>
      <c r="D77" s="255" t="str">
        <f>IF('5月'!$Z17="","",'5月'!$Z17)</f>
        <v/>
      </c>
      <c r="E77" s="255" t="str">
        <f>IF('6月'!$Z17="","",'6月'!$Z17)</f>
        <v/>
      </c>
      <c r="F77" s="255" t="str">
        <f>IF('7月'!$Z17="","",'7月'!$Z17)</f>
        <v/>
      </c>
      <c r="G77" s="255" t="str">
        <f>IF('8月'!$Z17="","",'8月'!$Z17)</f>
        <v/>
      </c>
      <c r="H77" s="255" t="str">
        <f>IF('9月'!$Z17="","",'9月'!$Z17)</f>
        <v/>
      </c>
      <c r="I77" s="255" t="str">
        <f>IF('10月'!$Z17="","",'10月'!$Z17)</f>
        <v/>
      </c>
      <c r="J77" s="255" t="str">
        <f>IF('11月'!$Z17="","",'11月'!$Z17)</f>
        <v/>
      </c>
      <c r="K77" s="255" t="str">
        <f>IF('12月'!$Z17="","",'12月'!$Z17)</f>
        <v/>
      </c>
      <c r="L77" s="255" t="str">
        <f>IF('1月'!$Z17="","",'1月'!$Z17)</f>
        <v/>
      </c>
      <c r="M77" s="255" t="str">
        <f>IF('2月'!$Z17="","",'2月'!$Z17)</f>
        <v/>
      </c>
      <c r="N77" s="255" t="str">
        <f>IF('3月'!$Z17="","",'3月'!$Z17)</f>
        <v/>
      </c>
    </row>
    <row r="78" spans="2:14">
      <c r="B78" s="254" t="s">
        <v>245</v>
      </c>
      <c r="C78" s="255" t="str">
        <f>IF('4月'!$Z18="","",'4月'!$Z18)</f>
        <v/>
      </c>
      <c r="D78" s="255" t="str">
        <f>IF('5月'!$Z18="","",'5月'!$Z18)</f>
        <v/>
      </c>
      <c r="E78" s="255" t="str">
        <f>IF('6月'!$Z18="","",'6月'!$Z18)</f>
        <v/>
      </c>
      <c r="F78" s="255" t="str">
        <f>IF('7月'!$Z18="","",'7月'!$Z18)</f>
        <v/>
      </c>
      <c r="G78" s="255" t="str">
        <f>IF('8月'!$Z18="","",'8月'!$Z18)</f>
        <v/>
      </c>
      <c r="H78" s="255" t="str">
        <f>IF('9月'!$Z18="","",'9月'!$Z18)</f>
        <v/>
      </c>
      <c r="I78" s="255" t="str">
        <f>IF('10月'!$Z18="","",'10月'!$Z18)</f>
        <v/>
      </c>
      <c r="J78" s="255" t="str">
        <f>IF('11月'!$Z18="","",'11月'!$Z18)</f>
        <v/>
      </c>
      <c r="K78" s="255" t="str">
        <f>IF('12月'!$Z18="","",'12月'!$Z18)</f>
        <v/>
      </c>
      <c r="L78" s="255" t="str">
        <f>IF('1月'!$Z18="","",'1月'!$Z18)</f>
        <v/>
      </c>
      <c r="M78" s="255" t="str">
        <f>IF('2月'!$Z18="","",'2月'!$Z18)</f>
        <v/>
      </c>
      <c r="N78" s="255" t="str">
        <f>IF('3月'!$Z18="","",'3月'!$Z18)</f>
        <v/>
      </c>
    </row>
    <row r="79" spans="2:14">
      <c r="B79" s="254" t="s">
        <v>246</v>
      </c>
      <c r="C79" s="255" t="str">
        <f>IF('4月'!$Z19="","",'4月'!$Z19)</f>
        <v/>
      </c>
      <c r="D79" s="255" t="str">
        <f>IF('5月'!$Z19="","",'5月'!$Z19)</f>
        <v/>
      </c>
      <c r="E79" s="255" t="str">
        <f>IF('6月'!$Z19="","",'6月'!$Z19)</f>
        <v/>
      </c>
      <c r="F79" s="255" t="str">
        <f>IF('7月'!$Z19="","",'7月'!$Z19)</f>
        <v/>
      </c>
      <c r="G79" s="255" t="str">
        <f>IF('8月'!$Z19="","",'8月'!$Z19)</f>
        <v/>
      </c>
      <c r="H79" s="255" t="str">
        <f>IF('9月'!$Z19="","",'9月'!$Z19)</f>
        <v/>
      </c>
      <c r="I79" s="255" t="str">
        <f>IF('10月'!$Z19="","",'10月'!$Z19)</f>
        <v/>
      </c>
      <c r="J79" s="255" t="str">
        <f>IF('11月'!$Z19="","",'11月'!$Z19)</f>
        <v/>
      </c>
      <c r="K79" s="255" t="str">
        <f>IF('12月'!$Z19="","",'12月'!$Z19)</f>
        <v/>
      </c>
      <c r="L79" s="255" t="str">
        <f>IF('1月'!$Z19="","",'1月'!$Z19)</f>
        <v/>
      </c>
      <c r="M79" s="255" t="str">
        <f>IF('2月'!$Z19="","",'2月'!$Z19)</f>
        <v/>
      </c>
      <c r="N79" s="255" t="str">
        <f>IF('3月'!$Z19="","",'3月'!$Z19)</f>
        <v/>
      </c>
    </row>
    <row r="80" spans="2:14">
      <c r="B80" s="254" t="s">
        <v>247</v>
      </c>
      <c r="C80" s="255" t="str">
        <f>IF('4月'!$Z20="","",'4月'!$Z20)</f>
        <v/>
      </c>
      <c r="D80" s="255" t="str">
        <f>IF('5月'!$Z20="","",'5月'!$Z20)</f>
        <v/>
      </c>
      <c r="E80" s="255" t="str">
        <f>IF('6月'!$Z20="","",'6月'!$Z20)</f>
        <v/>
      </c>
      <c r="F80" s="255" t="str">
        <f>IF('7月'!$Z20="","",'7月'!$Z20)</f>
        <v/>
      </c>
      <c r="G80" s="255" t="str">
        <f>IF('8月'!$Z20="","",'8月'!$Z20)</f>
        <v/>
      </c>
      <c r="H80" s="255" t="str">
        <f>IF('9月'!$Z20="","",'9月'!$Z20)</f>
        <v/>
      </c>
      <c r="I80" s="255" t="str">
        <f>IF('10月'!$Z20="","",'10月'!$Z20)</f>
        <v/>
      </c>
      <c r="J80" s="255" t="str">
        <f>IF('11月'!$Z20="","",'11月'!$Z20)</f>
        <v/>
      </c>
      <c r="K80" s="255" t="str">
        <f>IF('12月'!$Z20="","",'12月'!$Z20)</f>
        <v/>
      </c>
      <c r="L80" s="255" t="str">
        <f>IF('1月'!$Z20="","",'1月'!$Z20)</f>
        <v/>
      </c>
      <c r="M80" s="255" t="str">
        <f>IF('2月'!$Z20="","",'2月'!$Z20)</f>
        <v/>
      </c>
      <c r="N80" s="255" t="str">
        <f>IF('3月'!$Z20="","",'3月'!$Z20)</f>
        <v/>
      </c>
    </row>
    <row r="81" spans="2:14">
      <c r="B81" s="254" t="s">
        <v>248</v>
      </c>
      <c r="C81" s="255" t="str">
        <f>IF('4月'!$Z21="","",'4月'!$Z21)</f>
        <v/>
      </c>
      <c r="D81" s="255" t="str">
        <f>IF('5月'!$Z21="","",'5月'!$Z21)</f>
        <v/>
      </c>
      <c r="E81" s="255" t="str">
        <f>IF('6月'!$Z21="","",'6月'!$Z21)</f>
        <v/>
      </c>
      <c r="F81" s="255" t="str">
        <f>IF('7月'!$Z21="","",'7月'!$Z21)</f>
        <v/>
      </c>
      <c r="G81" s="255" t="str">
        <f>IF('8月'!$Z21="","",'8月'!$Z21)</f>
        <v/>
      </c>
      <c r="H81" s="255" t="str">
        <f>IF('9月'!$Z21="","",'9月'!$Z21)</f>
        <v/>
      </c>
      <c r="I81" s="255" t="str">
        <f>IF('10月'!$Z21="","",'10月'!$Z21)</f>
        <v/>
      </c>
      <c r="J81" s="255" t="str">
        <f>IF('11月'!$Z21="","",'11月'!$Z21)</f>
        <v/>
      </c>
      <c r="K81" s="255" t="str">
        <f>IF('12月'!$Z21="","",'12月'!$Z21)</f>
        <v/>
      </c>
      <c r="L81" s="255" t="str">
        <f>IF('1月'!$Z21="","",'1月'!$Z21)</f>
        <v/>
      </c>
      <c r="M81" s="255" t="str">
        <f>IF('2月'!$Z21="","",'2月'!$Z21)</f>
        <v/>
      </c>
      <c r="N81" s="255" t="str">
        <f>IF('3月'!$Z21="","",'3月'!$Z21)</f>
        <v/>
      </c>
    </row>
    <row r="82" spans="2:14">
      <c r="B82" s="254" t="s">
        <v>249</v>
      </c>
      <c r="C82" s="255" t="str">
        <f>IF('4月'!$Z22="","",'4月'!$Z22)</f>
        <v/>
      </c>
      <c r="D82" s="255" t="str">
        <f>IF('5月'!$Z22="","",'5月'!$Z22)</f>
        <v/>
      </c>
      <c r="E82" s="255" t="str">
        <f>IF('6月'!$Z22="","",'6月'!$Z22)</f>
        <v/>
      </c>
      <c r="F82" s="255" t="str">
        <f>IF('7月'!$Z22="","",'7月'!$Z22)</f>
        <v/>
      </c>
      <c r="G82" s="255" t="str">
        <f>IF('8月'!$Z22="","",'8月'!$Z22)</f>
        <v/>
      </c>
      <c r="H82" s="255" t="str">
        <f>IF('9月'!$Z22="","",'9月'!$Z22)</f>
        <v/>
      </c>
      <c r="I82" s="255" t="str">
        <f>IF('10月'!$Z22="","",'10月'!$Z22)</f>
        <v/>
      </c>
      <c r="J82" s="255" t="str">
        <f>IF('11月'!$Z22="","",'11月'!$Z22)</f>
        <v/>
      </c>
      <c r="K82" s="255" t="str">
        <f>IF('12月'!$Z22="","",'12月'!$Z22)</f>
        <v/>
      </c>
      <c r="L82" s="255" t="str">
        <f>IF('1月'!$Z22="","",'1月'!$Z22)</f>
        <v/>
      </c>
      <c r="M82" s="255" t="str">
        <f>IF('2月'!$Z22="","",'2月'!$Z22)</f>
        <v/>
      </c>
      <c r="N82" s="255" t="str">
        <f>IF('3月'!$Z22="","",'3月'!$Z22)</f>
        <v/>
      </c>
    </row>
    <row r="83" spans="2:14">
      <c r="B83" s="254" t="s">
        <v>250</v>
      </c>
      <c r="C83" s="255" t="str">
        <f>IF('4月'!$Z23="","",'4月'!$Z23)</f>
        <v/>
      </c>
      <c r="D83" s="255" t="str">
        <f>IF('5月'!$Z23="","",'5月'!$Z23)</f>
        <v/>
      </c>
      <c r="E83" s="255" t="str">
        <f>IF('6月'!$Z23="","",'6月'!$Z23)</f>
        <v/>
      </c>
      <c r="F83" s="255" t="str">
        <f>IF('7月'!$Z23="","",'7月'!$Z23)</f>
        <v/>
      </c>
      <c r="G83" s="255" t="str">
        <f>IF('8月'!$Z23="","",'8月'!$Z23)</f>
        <v/>
      </c>
      <c r="H83" s="255" t="str">
        <f>IF('9月'!$Z23="","",'9月'!$Z23)</f>
        <v/>
      </c>
      <c r="I83" s="255" t="str">
        <f>IF('10月'!$Z23="","",'10月'!$Z23)</f>
        <v/>
      </c>
      <c r="J83" s="255" t="str">
        <f>IF('11月'!$Z23="","",'11月'!$Z23)</f>
        <v/>
      </c>
      <c r="K83" s="255" t="str">
        <f>IF('12月'!$Z23="","",'12月'!$Z23)</f>
        <v/>
      </c>
      <c r="L83" s="255" t="str">
        <f>IF('1月'!$Z23="","",'1月'!$Z23)</f>
        <v/>
      </c>
      <c r="M83" s="255" t="str">
        <f>IF('2月'!$Z23="","",'2月'!$Z23)</f>
        <v/>
      </c>
      <c r="N83" s="255" t="str">
        <f>IF('3月'!$Z23="","",'3月'!$Z23)</f>
        <v/>
      </c>
    </row>
    <row r="84" spans="2:14">
      <c r="B84" s="254" t="s">
        <v>251</v>
      </c>
      <c r="C84" s="255" t="str">
        <f>IF('4月'!$Z24="","",'4月'!$Z24)</f>
        <v/>
      </c>
      <c r="D84" s="255" t="str">
        <f>IF('5月'!$Z24="","",'5月'!$Z24)</f>
        <v/>
      </c>
      <c r="E84" s="255" t="str">
        <f>IF('6月'!$Z24="","",'6月'!$Z24)</f>
        <v/>
      </c>
      <c r="F84" s="255" t="str">
        <f>IF('7月'!$Z24="","",'7月'!$Z24)</f>
        <v/>
      </c>
      <c r="G84" s="255" t="str">
        <f>IF('8月'!$Z24="","",'8月'!$Z24)</f>
        <v/>
      </c>
      <c r="H84" s="255" t="str">
        <f>IF('9月'!$Z24="","",'9月'!$Z24)</f>
        <v/>
      </c>
      <c r="I84" s="255" t="str">
        <f>IF('10月'!$Z24="","",'10月'!$Z24)</f>
        <v/>
      </c>
      <c r="J84" s="255" t="str">
        <f>IF('11月'!$Z24="","",'11月'!$Z24)</f>
        <v/>
      </c>
      <c r="K84" s="255" t="str">
        <f>IF('12月'!$Z24="","",'12月'!$Z24)</f>
        <v/>
      </c>
      <c r="L84" s="255" t="str">
        <f>IF('1月'!$Z24="","",'1月'!$Z24)</f>
        <v/>
      </c>
      <c r="M84" s="255" t="str">
        <f>IF('2月'!$Z24="","",'2月'!$Z24)</f>
        <v/>
      </c>
      <c r="N84" s="255" t="str">
        <f>IF('3月'!$Z24="","",'3月'!$Z24)</f>
        <v/>
      </c>
    </row>
    <row r="85" spans="2:14">
      <c r="B85" s="254" t="s">
        <v>252</v>
      </c>
      <c r="C85" s="255" t="str">
        <f>IF('4月'!$Z25="","",'4月'!$Z25)</f>
        <v/>
      </c>
      <c r="D85" s="255" t="str">
        <f>IF('5月'!$Z25="","",'5月'!$Z25)</f>
        <v/>
      </c>
      <c r="E85" s="255" t="str">
        <f>IF('6月'!$Z25="","",'6月'!$Z25)</f>
        <v/>
      </c>
      <c r="F85" s="255" t="str">
        <f>IF('7月'!$Z25="","",'7月'!$Z25)</f>
        <v/>
      </c>
      <c r="G85" s="255" t="str">
        <f>IF('8月'!$Z25="","",'8月'!$Z25)</f>
        <v/>
      </c>
      <c r="H85" s="255" t="str">
        <f>IF('9月'!$Z25="","",'9月'!$Z25)</f>
        <v/>
      </c>
      <c r="I85" s="255" t="str">
        <f>IF('10月'!$Z25="","",'10月'!$Z25)</f>
        <v/>
      </c>
      <c r="J85" s="255" t="str">
        <f>IF('11月'!$Z25="","",'11月'!$Z25)</f>
        <v/>
      </c>
      <c r="K85" s="255" t="str">
        <f>IF('12月'!$Z25="","",'12月'!$Z25)</f>
        <v/>
      </c>
      <c r="L85" s="255" t="str">
        <f>IF('1月'!$Z25="","",'1月'!$Z25)</f>
        <v/>
      </c>
      <c r="M85" s="255" t="str">
        <f>IF('2月'!$Z25="","",'2月'!$Z25)</f>
        <v/>
      </c>
      <c r="N85" s="255" t="str">
        <f>IF('3月'!$Z25="","",'3月'!$Z25)</f>
        <v/>
      </c>
    </row>
    <row r="86" spans="2:14">
      <c r="B86" s="254" t="s">
        <v>253</v>
      </c>
      <c r="C86" s="255" t="str">
        <f>IF('4月'!$Z26="","",'4月'!$Z26)</f>
        <v/>
      </c>
      <c r="D86" s="255" t="str">
        <f>IF('5月'!$Z26="","",'5月'!$Z26)</f>
        <v/>
      </c>
      <c r="E86" s="255" t="str">
        <f>IF('6月'!$Z26="","",'6月'!$Z26)</f>
        <v/>
      </c>
      <c r="F86" s="255" t="str">
        <f>IF('7月'!$Z26="","",'7月'!$Z26)</f>
        <v/>
      </c>
      <c r="G86" s="255" t="str">
        <f>IF('8月'!$Z26="","",'8月'!$Z26)</f>
        <v/>
      </c>
      <c r="H86" s="255" t="str">
        <f>IF('9月'!$Z26="","",'9月'!$Z26)</f>
        <v/>
      </c>
      <c r="I86" s="255" t="str">
        <f>IF('10月'!$Z26="","",'10月'!$Z26)</f>
        <v/>
      </c>
      <c r="J86" s="255" t="str">
        <f>IF('11月'!$Z26="","",'11月'!$Z26)</f>
        <v/>
      </c>
      <c r="K86" s="255" t="str">
        <f>IF('12月'!$Z26="","",'12月'!$Z26)</f>
        <v/>
      </c>
      <c r="L86" s="255" t="str">
        <f>IF('1月'!$Z26="","",'1月'!$Z26)</f>
        <v/>
      </c>
      <c r="M86" s="255" t="str">
        <f>IF('2月'!$Z26="","",'2月'!$Z26)</f>
        <v/>
      </c>
      <c r="N86" s="255" t="str">
        <f>IF('3月'!$Z26="","",'3月'!$Z26)</f>
        <v/>
      </c>
    </row>
    <row r="87" spans="2:14">
      <c r="B87" s="254" t="s">
        <v>254</v>
      </c>
      <c r="C87" s="255" t="str">
        <f>IF('4月'!$Z27="","",'4月'!$Z27)</f>
        <v/>
      </c>
      <c r="D87" s="255" t="str">
        <f>IF('5月'!$Z27="","",'5月'!$Z27)</f>
        <v/>
      </c>
      <c r="E87" s="255" t="str">
        <f>IF('6月'!$Z27="","",'6月'!$Z27)</f>
        <v/>
      </c>
      <c r="F87" s="255" t="str">
        <f>IF('7月'!$Z27="","",'7月'!$Z27)</f>
        <v/>
      </c>
      <c r="G87" s="255" t="str">
        <f>IF('8月'!$Z27="","",'8月'!$Z27)</f>
        <v/>
      </c>
      <c r="H87" s="255" t="str">
        <f>IF('9月'!$Z27="","",'9月'!$Z27)</f>
        <v/>
      </c>
      <c r="I87" s="255" t="str">
        <f>IF('10月'!$Z27="","",'10月'!$Z27)</f>
        <v/>
      </c>
      <c r="J87" s="255" t="str">
        <f>IF('11月'!$Z27="","",'11月'!$Z27)</f>
        <v/>
      </c>
      <c r="K87" s="255" t="str">
        <f>IF('12月'!$Z27="","",'12月'!$Z27)</f>
        <v/>
      </c>
      <c r="L87" s="255" t="str">
        <f>IF('1月'!$Z27="","",'1月'!$Z27)</f>
        <v/>
      </c>
      <c r="M87" s="255" t="str">
        <f>IF('2月'!$Z27="","",'2月'!$Z27)</f>
        <v/>
      </c>
      <c r="N87" s="255" t="str">
        <f>IF('3月'!$Z27="","",'3月'!$Z27)</f>
        <v/>
      </c>
    </row>
    <row r="88" spans="2:14">
      <c r="B88" s="254" t="s">
        <v>255</v>
      </c>
      <c r="C88" s="255" t="str">
        <f>IF('4月'!$Z28="","",'4月'!$Z28)</f>
        <v/>
      </c>
      <c r="D88" s="255" t="str">
        <f>IF('5月'!$Z28="","",'5月'!$Z28)</f>
        <v/>
      </c>
      <c r="E88" s="255" t="str">
        <f>IF('6月'!$Z28="","",'6月'!$Z28)</f>
        <v/>
      </c>
      <c r="F88" s="255" t="str">
        <f>IF('7月'!$Z28="","",'7月'!$Z28)</f>
        <v/>
      </c>
      <c r="G88" s="255" t="str">
        <f>IF('8月'!$Z28="","",'8月'!$Z28)</f>
        <v/>
      </c>
      <c r="H88" s="255" t="str">
        <f>IF('9月'!$Z28="","",'9月'!$Z28)</f>
        <v/>
      </c>
      <c r="I88" s="255" t="str">
        <f>IF('10月'!$Z28="","",'10月'!$Z28)</f>
        <v/>
      </c>
      <c r="J88" s="255" t="str">
        <f>IF('11月'!$Z28="","",'11月'!$Z28)</f>
        <v/>
      </c>
      <c r="K88" s="255" t="str">
        <f>IF('12月'!$Z28="","",'12月'!$Z28)</f>
        <v/>
      </c>
      <c r="L88" s="255" t="str">
        <f>IF('1月'!$Z28="","",'1月'!$Z28)</f>
        <v/>
      </c>
      <c r="M88" s="255" t="str">
        <f>IF('2月'!$Z28="","",'2月'!$Z28)</f>
        <v/>
      </c>
      <c r="N88" s="255" t="str">
        <f>IF('3月'!$Z28="","",'3月'!$Z28)</f>
        <v/>
      </c>
    </row>
    <row r="89" spans="2:14">
      <c r="B89" s="254" t="s">
        <v>256</v>
      </c>
      <c r="C89" s="255" t="str">
        <f>IF('4月'!$Z29="","",'4月'!$Z29)</f>
        <v/>
      </c>
      <c r="D89" s="255" t="str">
        <f>IF('5月'!$Z29="","",'5月'!$Z29)</f>
        <v/>
      </c>
      <c r="E89" s="255" t="str">
        <f>IF('6月'!$Z29="","",'6月'!$Z29)</f>
        <v/>
      </c>
      <c r="F89" s="255" t="str">
        <f>IF('7月'!$Z29="","",'7月'!$Z29)</f>
        <v/>
      </c>
      <c r="G89" s="255" t="str">
        <f>IF('8月'!$Z29="","",'8月'!$Z29)</f>
        <v/>
      </c>
      <c r="H89" s="255" t="str">
        <f>IF('9月'!$Z29="","",'9月'!$Z29)</f>
        <v/>
      </c>
      <c r="I89" s="255" t="str">
        <f>IF('10月'!$Z29="","",'10月'!$Z29)</f>
        <v/>
      </c>
      <c r="J89" s="255" t="str">
        <f>IF('11月'!$Z29="","",'11月'!$Z29)</f>
        <v/>
      </c>
      <c r="K89" s="255" t="str">
        <f>IF('12月'!$Z29="","",'12月'!$Z29)</f>
        <v/>
      </c>
      <c r="L89" s="255" t="str">
        <f>IF('1月'!$Z29="","",'1月'!$Z29)</f>
        <v/>
      </c>
      <c r="M89" s="255" t="str">
        <f>IF('2月'!$Z29="","",'2月'!$Z29)</f>
        <v/>
      </c>
      <c r="N89" s="255" t="str">
        <f>IF('3月'!$Z29="","",'3月'!$Z29)</f>
        <v/>
      </c>
    </row>
    <row r="90" spans="2:14">
      <c r="B90" s="254" t="s">
        <v>257</v>
      </c>
      <c r="C90" s="255" t="str">
        <f>IF('4月'!$Z30="","",'4月'!$Z30)</f>
        <v/>
      </c>
      <c r="D90" s="255" t="str">
        <f>IF('5月'!$Z30="","",'5月'!$Z30)</f>
        <v/>
      </c>
      <c r="E90" s="255" t="str">
        <f>IF('6月'!$Z30="","",'6月'!$Z30)</f>
        <v/>
      </c>
      <c r="F90" s="255" t="str">
        <f>IF('7月'!$Z30="","",'7月'!$Z30)</f>
        <v/>
      </c>
      <c r="G90" s="255" t="str">
        <f>IF('8月'!$Z30="","",'8月'!$Z30)</f>
        <v/>
      </c>
      <c r="H90" s="255" t="str">
        <f>IF('9月'!$Z30="","",'9月'!$Z30)</f>
        <v/>
      </c>
      <c r="I90" s="255" t="str">
        <f>IF('10月'!$Z30="","",'10月'!$Z30)</f>
        <v/>
      </c>
      <c r="J90" s="255" t="str">
        <f>IF('11月'!$Z30="","",'11月'!$Z30)</f>
        <v/>
      </c>
      <c r="K90" s="255" t="str">
        <f>IF('12月'!$Z30="","",'12月'!$Z30)</f>
        <v/>
      </c>
      <c r="L90" s="255" t="str">
        <f>IF('1月'!$Z30="","",'1月'!$Z30)</f>
        <v/>
      </c>
      <c r="M90" s="255" t="str">
        <f>IF('2月'!$Z30="","",'2月'!$Z30)</f>
        <v/>
      </c>
      <c r="N90" s="255" t="str">
        <f>IF('3月'!$Z30="","",'3月'!$Z30)</f>
        <v/>
      </c>
    </row>
    <row r="91" spans="2:14">
      <c r="B91" s="254" t="s">
        <v>258</v>
      </c>
      <c r="C91" s="255" t="str">
        <f>IF('4月'!$Z31="","",'4月'!$Z31)</f>
        <v/>
      </c>
      <c r="D91" s="255" t="str">
        <f>IF('5月'!$Z31="","",'5月'!$Z31)</f>
        <v/>
      </c>
      <c r="E91" s="255" t="str">
        <f>IF('6月'!$Z31="","",'6月'!$Z31)</f>
        <v/>
      </c>
      <c r="F91" s="255" t="str">
        <f>IF('7月'!$Z31="","",'7月'!$Z31)</f>
        <v/>
      </c>
      <c r="G91" s="255" t="str">
        <f>IF('8月'!$Z31="","",'8月'!$Z31)</f>
        <v/>
      </c>
      <c r="H91" s="255" t="str">
        <f>IF('9月'!$Z31="","",'9月'!$Z31)</f>
        <v/>
      </c>
      <c r="I91" s="255" t="str">
        <f>IF('10月'!$Z31="","",'10月'!$Z31)</f>
        <v/>
      </c>
      <c r="J91" s="255" t="str">
        <f>IF('11月'!$Z31="","",'11月'!$Z31)</f>
        <v/>
      </c>
      <c r="K91" s="255" t="str">
        <f>IF('12月'!$Z31="","",'12月'!$Z31)</f>
        <v/>
      </c>
      <c r="L91" s="255" t="str">
        <f>IF('1月'!$Z31="","",'1月'!$Z31)</f>
        <v/>
      </c>
      <c r="M91" s="255" t="str">
        <f>IF('2月'!$Z31="","",'2月'!$Z31)</f>
        <v/>
      </c>
      <c r="N91" s="255" t="str">
        <f>IF('3月'!$Z31="","",'3月'!$Z31)</f>
        <v/>
      </c>
    </row>
    <row r="92" spans="2:14">
      <c r="B92" s="254" t="s">
        <v>259</v>
      </c>
      <c r="C92" s="255" t="str">
        <f>IF('4月'!$Z32="","",'4月'!$Z32)</f>
        <v/>
      </c>
      <c r="D92" s="255" t="str">
        <f>IF('5月'!$Z32="","",'5月'!$Z32)</f>
        <v/>
      </c>
      <c r="E92" s="255" t="str">
        <f>IF('6月'!$Z32="","",'6月'!$Z32)</f>
        <v/>
      </c>
      <c r="F92" s="255" t="str">
        <f>IF('7月'!$Z32="","",'7月'!$Z32)</f>
        <v/>
      </c>
      <c r="G92" s="255" t="str">
        <f>IF('8月'!$Z32="","",'8月'!$Z32)</f>
        <v/>
      </c>
      <c r="H92" s="255" t="str">
        <f>IF('9月'!$Z32="","",'9月'!$Z32)</f>
        <v/>
      </c>
      <c r="I92" s="255" t="str">
        <f>IF('10月'!$Z32="","",'10月'!$Z32)</f>
        <v/>
      </c>
      <c r="J92" s="255" t="str">
        <f>IF('11月'!$Z32="","",'11月'!$Z32)</f>
        <v/>
      </c>
      <c r="K92" s="255" t="str">
        <f>IF('12月'!$Z32="","",'12月'!$Z32)</f>
        <v/>
      </c>
      <c r="L92" s="255" t="str">
        <f>IF('1月'!$Z32="","",'1月'!$Z32)</f>
        <v/>
      </c>
      <c r="M92" s="255" t="str">
        <f>IF('2月'!$Z32="","",'2月'!$Z32)</f>
        <v/>
      </c>
      <c r="N92" s="255" t="str">
        <f>IF('3月'!$Z32="","",'3月'!$Z32)</f>
        <v/>
      </c>
    </row>
    <row r="93" spans="2:14">
      <c r="B93" s="254" t="s">
        <v>260</v>
      </c>
      <c r="C93" s="255" t="str">
        <f>IF('4月'!$Z33="","",'4月'!$Z33)</f>
        <v/>
      </c>
      <c r="D93" s="255" t="str">
        <f>IF('5月'!$Z33="","",'5月'!$Z33)</f>
        <v/>
      </c>
      <c r="E93" s="255" t="str">
        <f>IF('6月'!$Z33="","",'6月'!$Z33)</f>
        <v/>
      </c>
      <c r="F93" s="255" t="str">
        <f>IF('7月'!$Z33="","",'7月'!$Z33)</f>
        <v/>
      </c>
      <c r="G93" s="255" t="str">
        <f>IF('8月'!$Z33="","",'8月'!$Z33)</f>
        <v/>
      </c>
      <c r="H93" s="255" t="str">
        <f>IF('9月'!$Z33="","",'9月'!$Z33)</f>
        <v/>
      </c>
      <c r="I93" s="255" t="str">
        <f>IF('10月'!$Z33="","",'10月'!$Z33)</f>
        <v/>
      </c>
      <c r="J93" s="255" t="str">
        <f>IF('11月'!$Z33="","",'11月'!$Z33)</f>
        <v/>
      </c>
      <c r="K93" s="255" t="str">
        <f>IF('12月'!$Z33="","",'12月'!$Z33)</f>
        <v/>
      </c>
      <c r="L93" s="255" t="str">
        <f>IF('1月'!$Z33="","",'1月'!$Z33)</f>
        <v/>
      </c>
      <c r="M93" s="255" t="str">
        <f>IF('2月'!$Z33="","",'2月'!$Z33)</f>
        <v/>
      </c>
      <c r="N93" s="255" t="str">
        <f>IF('3月'!$Z33="","",'3月'!$Z33)</f>
        <v/>
      </c>
    </row>
    <row r="94" spans="2:14">
      <c r="B94" s="254" t="s">
        <v>261</v>
      </c>
      <c r="C94" s="255" t="str">
        <f>IF('4月'!$Z34="","",'4月'!$Z34)</f>
        <v/>
      </c>
      <c r="D94" s="255" t="str">
        <f>IF('5月'!$Z34="","",'5月'!$Z34)</f>
        <v/>
      </c>
      <c r="E94" s="255" t="str">
        <f>IF('6月'!$Z34="","",'6月'!$Z34)</f>
        <v/>
      </c>
      <c r="F94" s="255" t="str">
        <f>IF('7月'!$Z34="","",'7月'!$Z34)</f>
        <v/>
      </c>
      <c r="G94" s="255" t="str">
        <f>IF('8月'!$Z34="","",'8月'!$Z34)</f>
        <v/>
      </c>
      <c r="H94" s="255" t="str">
        <f>IF('9月'!$Z34="","",'9月'!$Z34)</f>
        <v/>
      </c>
      <c r="I94" s="255" t="str">
        <f>IF('10月'!$Z34="","",'10月'!$Z34)</f>
        <v/>
      </c>
      <c r="J94" s="255" t="str">
        <f>IF('11月'!$Z34="","",'11月'!$Z34)</f>
        <v/>
      </c>
      <c r="K94" s="255" t="str">
        <f>IF('12月'!$Z34="","",'12月'!$Z34)</f>
        <v/>
      </c>
      <c r="L94" s="255" t="str">
        <f>IF('1月'!$Z34="","",'1月'!$Z34)</f>
        <v/>
      </c>
      <c r="M94" s="255" t="str">
        <f>IF('2月'!$Z34="","",'2月'!$Z34)</f>
        <v/>
      </c>
      <c r="N94" s="255" t="str">
        <f>IF('3月'!$Z34="","",'3月'!$Z34)</f>
        <v/>
      </c>
    </row>
    <row r="95" spans="2:14">
      <c r="B95" s="254" t="s">
        <v>262</v>
      </c>
      <c r="C95" s="255" t="str">
        <f>IF('4月'!$Z35="","",'4月'!$Z35)</f>
        <v/>
      </c>
      <c r="D95" s="255" t="str">
        <f>IF('5月'!$Z35="","",'5月'!$Z35)</f>
        <v/>
      </c>
      <c r="E95" s="255" t="str">
        <f>IF('6月'!$Z35="","",'6月'!$Z35)</f>
        <v/>
      </c>
      <c r="F95" s="255" t="str">
        <f>IF('7月'!$Z35="","",'7月'!$Z35)</f>
        <v/>
      </c>
      <c r="G95" s="255" t="str">
        <f>IF('8月'!$Z35="","",'8月'!$Z35)</f>
        <v/>
      </c>
      <c r="H95" s="255" t="str">
        <f>IF('9月'!$Z35="","",'9月'!$Z35)</f>
        <v/>
      </c>
      <c r="I95" s="255" t="str">
        <f>IF('10月'!$Z35="","",'10月'!$Z35)</f>
        <v/>
      </c>
      <c r="J95" s="255" t="str">
        <f>IF('11月'!$Z35="","",'11月'!$Z35)</f>
        <v/>
      </c>
      <c r="K95" s="255" t="str">
        <f>IF('12月'!$Z35="","",'12月'!$Z35)</f>
        <v/>
      </c>
      <c r="L95" s="255" t="str">
        <f>IF('1月'!$Z35="","",'1月'!$Z35)</f>
        <v/>
      </c>
      <c r="M95" s="255" t="str">
        <f>IF('2月'!$Z35="","",'2月'!$Z35)</f>
        <v/>
      </c>
      <c r="N95" s="255" t="str">
        <f>IF('3月'!$Z35="","",'3月'!$Z35)</f>
        <v/>
      </c>
    </row>
    <row r="96" spans="2:14">
      <c r="B96" s="254" t="s">
        <v>263</v>
      </c>
      <c r="C96" s="255" t="str">
        <f>IF('4月'!$Z36="","",'4月'!$Z36)</f>
        <v/>
      </c>
      <c r="D96" s="255" t="str">
        <f>IF('5月'!$Z36="","",'5月'!$Z36)</f>
        <v/>
      </c>
      <c r="E96" s="255" t="str">
        <f>IF('6月'!$Z36="","",'6月'!$Z36)</f>
        <v/>
      </c>
      <c r="F96" s="255" t="str">
        <f>IF('7月'!$Z36="","",'7月'!$Z36)</f>
        <v/>
      </c>
      <c r="G96" s="255" t="str">
        <f>IF('8月'!$Z36="","",'8月'!$Z36)</f>
        <v/>
      </c>
      <c r="H96" s="255" t="str">
        <f>IF('9月'!$Z36="","",'9月'!$Z36)</f>
        <v/>
      </c>
      <c r="I96" s="255" t="str">
        <f>IF('10月'!$Z36="","",'10月'!$Z36)</f>
        <v/>
      </c>
      <c r="J96" s="255" t="str">
        <f>IF('11月'!$Z36="","",'11月'!$Z36)</f>
        <v/>
      </c>
      <c r="K96" s="255" t="str">
        <f>IF('12月'!$Z36="","",'12月'!$Z36)</f>
        <v/>
      </c>
      <c r="L96" s="255" t="str">
        <f>IF('1月'!$Z36="","",'1月'!$Z36)</f>
        <v/>
      </c>
      <c r="M96" s="255" t="str">
        <f>IF('2月'!$Z36="","",'2月'!$Z36)</f>
        <v/>
      </c>
      <c r="N96" s="255" t="str">
        <f>IF('3月'!$Z36="","",'3月'!$Z36)</f>
        <v/>
      </c>
    </row>
    <row r="97" spans="2:14">
      <c r="B97" s="254" t="s">
        <v>264</v>
      </c>
      <c r="C97" s="255" t="str">
        <f>IF('4月'!$Z37="","",'4月'!$Z37)</f>
        <v/>
      </c>
      <c r="D97" s="255" t="str">
        <f>IF('5月'!$Z37="","",'5月'!$Z37)</f>
        <v/>
      </c>
      <c r="E97" s="255" t="str">
        <f>IF('6月'!$Z37="","",'6月'!$Z37)</f>
        <v/>
      </c>
      <c r="F97" s="255" t="str">
        <f>IF('7月'!$Z37="","",'7月'!$Z37)</f>
        <v/>
      </c>
      <c r="G97" s="255" t="str">
        <f>IF('8月'!$Z37="","",'8月'!$Z37)</f>
        <v/>
      </c>
      <c r="H97" s="255" t="str">
        <f>IF('9月'!$Z37="","",'9月'!$Z37)</f>
        <v/>
      </c>
      <c r="I97" s="255" t="str">
        <f>IF('10月'!$Z37="","",'10月'!$Z37)</f>
        <v/>
      </c>
      <c r="J97" s="255" t="str">
        <f>IF('11月'!$Z37="","",'11月'!$Z37)</f>
        <v/>
      </c>
      <c r="K97" s="255" t="str">
        <f>IF('12月'!$Z37="","",'12月'!$Z37)</f>
        <v/>
      </c>
      <c r="L97" s="255" t="str">
        <f>IF('1月'!$Z37="","",'1月'!$Z37)</f>
        <v/>
      </c>
      <c r="M97" s="255" t="str">
        <f>IF('2月'!$Z37="","",'2月'!$Z37)</f>
        <v/>
      </c>
      <c r="N97" s="255" t="str">
        <f>IF('3月'!$Z37="","",'3月'!$Z37)</f>
        <v/>
      </c>
    </row>
    <row r="98" spans="2:14">
      <c r="B98" s="254" t="s">
        <v>265</v>
      </c>
      <c r="C98" s="255" t="str">
        <f>IF('4月'!$Z38="","",'4月'!$Z38)</f>
        <v/>
      </c>
      <c r="D98" s="255" t="str">
        <f>IF('5月'!$Z38="","",'5月'!$Z38)</f>
        <v/>
      </c>
      <c r="E98" s="255" t="str">
        <f>IF('6月'!$Z38="","",'6月'!$Z38)</f>
        <v/>
      </c>
      <c r="F98" s="255" t="str">
        <f>IF('7月'!$Z38="","",'7月'!$Z38)</f>
        <v/>
      </c>
      <c r="G98" s="255" t="str">
        <f>IF('8月'!$Z38="","",'8月'!$Z38)</f>
        <v/>
      </c>
      <c r="H98" s="255" t="str">
        <f>IF('9月'!$Z38="","",'9月'!$Z38)</f>
        <v/>
      </c>
      <c r="I98" s="255" t="str">
        <f>IF('10月'!$Z38="","",'10月'!$Z38)</f>
        <v/>
      </c>
      <c r="J98" s="255" t="str">
        <f>IF('11月'!$Z38="","",'11月'!$Z38)</f>
        <v/>
      </c>
      <c r="K98" s="255" t="str">
        <f>IF('12月'!$Z38="","",'12月'!$Z38)</f>
        <v/>
      </c>
      <c r="L98" s="255" t="str">
        <f>IF('1月'!$Z38="","",'1月'!$Z38)</f>
        <v/>
      </c>
      <c r="M98" s="255"/>
      <c r="N98" s="255" t="str">
        <f>IF('3月'!$Z38="","",'3月'!$Z38)</f>
        <v/>
      </c>
    </row>
    <row r="99" spans="2:14" ht="12.75" thickBot="1">
      <c r="B99" s="256" t="s">
        <v>266</v>
      </c>
      <c r="C99" s="257"/>
      <c r="D99" s="257" t="str">
        <f>IF('5月'!$Z39="","",'5月'!$Z39)</f>
        <v/>
      </c>
      <c r="E99" s="257"/>
      <c r="F99" s="257" t="str">
        <f>IF('7月'!$Z39="","",'7月'!$Z39)</f>
        <v/>
      </c>
      <c r="G99" s="257" t="str">
        <f>IF('8月'!$Z39="","",'8月'!$Z39)</f>
        <v/>
      </c>
      <c r="H99" s="257"/>
      <c r="I99" s="257" t="str">
        <f>IF('10月'!$Z39="","",'10月'!$Z39)</f>
        <v/>
      </c>
      <c r="J99" s="257"/>
      <c r="K99" s="257" t="str">
        <f>IF('12月'!$Z39="","",'12月'!$Z39)</f>
        <v/>
      </c>
      <c r="L99" s="257" t="str">
        <f>IF('1月'!$Z39="","",'1月'!$Z39)</f>
        <v/>
      </c>
      <c r="M99" s="257"/>
      <c r="N99" s="257" t="str">
        <f>IF('3月'!$Z39="","",'3月'!$Z39)</f>
        <v/>
      </c>
    </row>
    <row r="100" spans="2:14">
      <c r="B100" s="258" t="s">
        <v>267</v>
      </c>
      <c r="C100" s="259">
        <f>SUM(C69:C99)</f>
        <v>0</v>
      </c>
      <c r="D100" s="259">
        <f t="shared" ref="D100:N100" si="19">SUM(D69:D99)</f>
        <v>0</v>
      </c>
      <c r="E100" s="259">
        <f t="shared" si="19"/>
        <v>0</v>
      </c>
      <c r="F100" s="259">
        <f t="shared" si="19"/>
        <v>0</v>
      </c>
      <c r="G100" s="259">
        <f t="shared" si="19"/>
        <v>0</v>
      </c>
      <c r="H100" s="259">
        <f t="shared" si="19"/>
        <v>0</v>
      </c>
      <c r="I100" s="259">
        <f t="shared" si="19"/>
        <v>0</v>
      </c>
      <c r="J100" s="259">
        <f t="shared" si="19"/>
        <v>0</v>
      </c>
      <c r="K100" s="259">
        <f t="shared" si="19"/>
        <v>0</v>
      </c>
      <c r="L100" s="259">
        <f t="shared" si="19"/>
        <v>0</v>
      </c>
      <c r="M100" s="259">
        <f t="shared" si="19"/>
        <v>0</v>
      </c>
      <c r="N100" s="259">
        <f t="shared" si="19"/>
        <v>0</v>
      </c>
    </row>
    <row r="102" spans="2:14" ht="14.25">
      <c r="B102" s="88" t="s">
        <v>288</v>
      </c>
    </row>
    <row r="103" spans="2:14">
      <c r="B103" s="252"/>
      <c r="C103" s="253" t="s">
        <v>224</v>
      </c>
      <c r="D103" s="253" t="s">
        <v>225</v>
      </c>
      <c r="E103" s="253" t="s">
        <v>226</v>
      </c>
      <c r="F103" s="253" t="s">
        <v>227</v>
      </c>
      <c r="G103" s="253" t="s">
        <v>228</v>
      </c>
      <c r="H103" s="253" t="s">
        <v>229</v>
      </c>
      <c r="I103" s="253" t="s">
        <v>230</v>
      </c>
      <c r="J103" s="253" t="s">
        <v>231</v>
      </c>
      <c r="K103" s="253" t="s">
        <v>232</v>
      </c>
      <c r="L103" s="253" t="s">
        <v>233</v>
      </c>
      <c r="M103" s="253" t="s">
        <v>234</v>
      </c>
      <c r="N103" s="253" t="s">
        <v>235</v>
      </c>
    </row>
    <row r="104" spans="2:14">
      <c r="B104" s="254" t="s">
        <v>236</v>
      </c>
      <c r="C104" s="255" t="str">
        <f>IF('4月'!$AT9="","",'4月'!$AT9)</f>
        <v/>
      </c>
      <c r="D104" s="255" t="str">
        <f>IF('5月'!$AT9="","",'5月'!$AT9)</f>
        <v/>
      </c>
      <c r="E104" s="255" t="str">
        <f>IF('6月'!$AT9="","",'6月'!$AT9)</f>
        <v/>
      </c>
      <c r="F104" s="255" t="str">
        <f>IF('7月'!$AT9="","",'7月'!$AT9)</f>
        <v/>
      </c>
      <c r="G104" s="255" t="str">
        <f>IF('8月'!$AT9="","",'8月'!$AT9)</f>
        <v/>
      </c>
      <c r="H104" s="255" t="str">
        <f>IF('9月'!$AT9="","",'9月'!$AT9)</f>
        <v/>
      </c>
      <c r="I104" s="255" t="str">
        <f>IF('10月'!$AT9="","",'10月'!$AT9)</f>
        <v/>
      </c>
      <c r="J104" s="255" t="str">
        <f>IF('11月'!$AT9="","",'11月'!$AT9)</f>
        <v/>
      </c>
      <c r="K104" s="255" t="str">
        <f>IF('12月'!$AT9="","",'12月'!$AT9)</f>
        <v/>
      </c>
      <c r="L104" s="255" t="str">
        <f>IF('1月'!$AT9="","",'1月'!$AT9)</f>
        <v/>
      </c>
      <c r="M104" s="255" t="str">
        <f>IF('2月'!$AT9="","",'2月'!$AT9)</f>
        <v/>
      </c>
      <c r="N104" s="255" t="str">
        <f>IF('3月'!$AT9="","",'3月'!$AT9)</f>
        <v/>
      </c>
    </row>
    <row r="105" spans="2:14">
      <c r="B105" s="254" t="s">
        <v>237</v>
      </c>
      <c r="C105" s="255" t="str">
        <f>IF('4月'!$AT10="","",'4月'!$AT10)</f>
        <v/>
      </c>
      <c r="D105" s="255" t="str">
        <f>IF('5月'!$AT10="","",'5月'!$AT10)</f>
        <v/>
      </c>
      <c r="E105" s="255" t="str">
        <f>IF('6月'!$AT10="","",'6月'!$AT10)</f>
        <v/>
      </c>
      <c r="F105" s="255" t="str">
        <f>IF('7月'!$AT10="","",'7月'!$AT10)</f>
        <v/>
      </c>
      <c r="G105" s="255" t="str">
        <f>IF('8月'!$AT10="","",'8月'!$AT10)</f>
        <v/>
      </c>
      <c r="H105" s="255" t="str">
        <f>IF('9月'!$AT10="","",'9月'!$AT10)</f>
        <v/>
      </c>
      <c r="I105" s="255" t="str">
        <f>IF('10月'!$AT10="","",'10月'!$AT10)</f>
        <v/>
      </c>
      <c r="J105" s="255" t="str">
        <f>IF('11月'!$AT10="","",'11月'!$AT10)</f>
        <v/>
      </c>
      <c r="K105" s="255" t="str">
        <f>IF('12月'!$AT10="","",'12月'!$AT10)</f>
        <v/>
      </c>
      <c r="L105" s="255" t="str">
        <f>IF('1月'!$AT10="","",'1月'!$AT10)</f>
        <v/>
      </c>
      <c r="M105" s="255" t="str">
        <f>IF('2月'!$AT10="","",'2月'!$AT10)</f>
        <v/>
      </c>
      <c r="N105" s="255" t="str">
        <f>IF('3月'!$AT10="","",'3月'!$AT10)</f>
        <v/>
      </c>
    </row>
    <row r="106" spans="2:14">
      <c r="B106" s="254" t="s">
        <v>238</v>
      </c>
      <c r="C106" s="255" t="str">
        <f>IF('4月'!$AT11="","",'4月'!$AT11)</f>
        <v/>
      </c>
      <c r="D106" s="255" t="str">
        <f>IF('5月'!$AT11="","",'5月'!$AT11)</f>
        <v/>
      </c>
      <c r="E106" s="255" t="str">
        <f>IF('6月'!$AT11="","",'6月'!$AT11)</f>
        <v/>
      </c>
      <c r="F106" s="255" t="str">
        <f>IF('7月'!$AT11="","",'7月'!$AT11)</f>
        <v/>
      </c>
      <c r="G106" s="255" t="str">
        <f>IF('8月'!$AT11="","",'8月'!$AT11)</f>
        <v/>
      </c>
      <c r="H106" s="255" t="str">
        <f>IF('9月'!$AT11="","",'9月'!$AT11)</f>
        <v/>
      </c>
      <c r="I106" s="255" t="str">
        <f>IF('10月'!$AT11="","",'10月'!$AT11)</f>
        <v/>
      </c>
      <c r="J106" s="255" t="str">
        <f>IF('11月'!$AT11="","",'11月'!$AT11)</f>
        <v/>
      </c>
      <c r="K106" s="255" t="str">
        <f>IF('12月'!$AT11="","",'12月'!$AT11)</f>
        <v/>
      </c>
      <c r="L106" s="255" t="str">
        <f>IF('1月'!$AT11="","",'1月'!$AT11)</f>
        <v/>
      </c>
      <c r="M106" s="255" t="str">
        <f>IF('2月'!$AT11="","",'2月'!$AT11)</f>
        <v/>
      </c>
      <c r="N106" s="255" t="str">
        <f>IF('3月'!$AT11="","",'3月'!$AT11)</f>
        <v/>
      </c>
    </row>
    <row r="107" spans="2:14">
      <c r="B107" s="254" t="s">
        <v>239</v>
      </c>
      <c r="C107" s="255" t="str">
        <f>IF('4月'!$AT12="","",'4月'!$AT12)</f>
        <v/>
      </c>
      <c r="D107" s="255" t="str">
        <f>IF('5月'!$AT12="","",'5月'!$AT12)</f>
        <v/>
      </c>
      <c r="E107" s="255" t="str">
        <f>IF('6月'!$AT12="","",'6月'!$AT12)</f>
        <v/>
      </c>
      <c r="F107" s="255" t="str">
        <f>IF('7月'!$AT12="","",'7月'!$AT12)</f>
        <v/>
      </c>
      <c r="G107" s="255" t="str">
        <f>IF('8月'!$AT12="","",'8月'!$AT12)</f>
        <v/>
      </c>
      <c r="H107" s="255" t="str">
        <f>IF('9月'!$AT12="","",'9月'!$AT12)</f>
        <v/>
      </c>
      <c r="I107" s="255" t="str">
        <f>IF('10月'!$AT12="","",'10月'!$AT12)</f>
        <v/>
      </c>
      <c r="J107" s="255" t="str">
        <f>IF('11月'!$AT12="","",'11月'!$AT12)</f>
        <v/>
      </c>
      <c r="K107" s="255" t="str">
        <f>IF('12月'!$AT12="","",'12月'!$AT12)</f>
        <v/>
      </c>
      <c r="L107" s="255" t="str">
        <f>IF('1月'!$AT12="","",'1月'!$AT12)</f>
        <v/>
      </c>
      <c r="M107" s="255" t="str">
        <f>IF('2月'!$AT12="","",'2月'!$AT12)</f>
        <v/>
      </c>
      <c r="N107" s="255" t="str">
        <f>IF('3月'!$AT12="","",'3月'!$AT12)</f>
        <v/>
      </c>
    </row>
    <row r="108" spans="2:14">
      <c r="B108" s="254" t="s">
        <v>240</v>
      </c>
      <c r="C108" s="255" t="str">
        <f>IF('4月'!$AT13="","",'4月'!$AT13)</f>
        <v/>
      </c>
      <c r="D108" s="255" t="str">
        <f>IF('5月'!$AT13="","",'5月'!$AT13)</f>
        <v/>
      </c>
      <c r="E108" s="255" t="str">
        <f>IF('6月'!$AT13="","",'6月'!$AT13)</f>
        <v/>
      </c>
      <c r="F108" s="255" t="str">
        <f>IF('7月'!$AT13="","",'7月'!$AT13)</f>
        <v/>
      </c>
      <c r="G108" s="255" t="str">
        <f>IF('8月'!$AT13="","",'8月'!$AT13)</f>
        <v/>
      </c>
      <c r="H108" s="255" t="str">
        <f>IF('9月'!$AT13="","",'9月'!$AT13)</f>
        <v/>
      </c>
      <c r="I108" s="255" t="str">
        <f>IF('10月'!$AT13="","",'10月'!$AT13)</f>
        <v/>
      </c>
      <c r="J108" s="255" t="str">
        <f>IF('11月'!$AT13="","",'11月'!$AT13)</f>
        <v/>
      </c>
      <c r="K108" s="255" t="str">
        <f>IF('12月'!$AT13="","",'12月'!$AT13)</f>
        <v/>
      </c>
      <c r="L108" s="255" t="str">
        <f>IF('1月'!$AT13="","",'1月'!$AT13)</f>
        <v/>
      </c>
      <c r="M108" s="255" t="str">
        <f>IF('2月'!$AT13="","",'2月'!$AT13)</f>
        <v/>
      </c>
      <c r="N108" s="255" t="str">
        <f>IF('3月'!$AT13="","",'3月'!$AT13)</f>
        <v/>
      </c>
    </row>
    <row r="109" spans="2:14">
      <c r="B109" s="254" t="s">
        <v>241</v>
      </c>
      <c r="C109" s="255" t="str">
        <f>IF('4月'!$AT14="","",'4月'!$AT14)</f>
        <v/>
      </c>
      <c r="D109" s="255" t="str">
        <f>IF('5月'!$AT14="","",'5月'!$AT14)</f>
        <v/>
      </c>
      <c r="E109" s="255" t="str">
        <f>IF('6月'!$AT14="","",'6月'!$AT14)</f>
        <v/>
      </c>
      <c r="F109" s="255" t="str">
        <f>IF('7月'!$AT14="","",'7月'!$AT14)</f>
        <v/>
      </c>
      <c r="G109" s="255" t="str">
        <f>IF('8月'!$AT14="","",'8月'!$AT14)</f>
        <v/>
      </c>
      <c r="H109" s="255" t="str">
        <f>IF('9月'!$AT14="","",'9月'!$AT14)</f>
        <v/>
      </c>
      <c r="I109" s="255" t="str">
        <f>IF('10月'!$AT14="","",'10月'!$AT14)</f>
        <v/>
      </c>
      <c r="J109" s="255" t="str">
        <f>IF('11月'!$AT14="","",'11月'!$AT14)</f>
        <v/>
      </c>
      <c r="K109" s="255" t="str">
        <f>IF('12月'!$AT14="","",'12月'!$AT14)</f>
        <v/>
      </c>
      <c r="L109" s="255" t="str">
        <f>IF('1月'!$AT14="","",'1月'!$AT14)</f>
        <v/>
      </c>
      <c r="M109" s="255" t="str">
        <f>IF('2月'!$AT14="","",'2月'!$AT14)</f>
        <v/>
      </c>
      <c r="N109" s="255" t="str">
        <f>IF('3月'!$AT14="","",'3月'!$AT14)</f>
        <v/>
      </c>
    </row>
    <row r="110" spans="2:14">
      <c r="B110" s="254" t="s">
        <v>242</v>
      </c>
      <c r="C110" s="255" t="str">
        <f>IF('4月'!$AT15="","",'4月'!$AT15)</f>
        <v/>
      </c>
      <c r="D110" s="255" t="str">
        <f>IF('5月'!$AT15="","",'5月'!$AT15)</f>
        <v/>
      </c>
      <c r="E110" s="255" t="str">
        <f>IF('6月'!$AT15="","",'6月'!$AT15)</f>
        <v/>
      </c>
      <c r="F110" s="255" t="str">
        <f>IF('7月'!$AT15="","",'7月'!$AT15)</f>
        <v/>
      </c>
      <c r="G110" s="255" t="str">
        <f>IF('8月'!$AT15="","",'8月'!$AT15)</f>
        <v/>
      </c>
      <c r="H110" s="255" t="str">
        <f>IF('9月'!$AT15="","",'9月'!$AT15)</f>
        <v/>
      </c>
      <c r="I110" s="255" t="str">
        <f>IF('10月'!$AT15="","",'10月'!$AT15)</f>
        <v/>
      </c>
      <c r="J110" s="255" t="str">
        <f>IF('11月'!$AT15="","",'11月'!$AT15)</f>
        <v/>
      </c>
      <c r="K110" s="255" t="str">
        <f>IF('12月'!$AT15="","",'12月'!$AT15)</f>
        <v/>
      </c>
      <c r="L110" s="255" t="str">
        <f>IF('1月'!$AT15="","",'1月'!$AT15)</f>
        <v/>
      </c>
      <c r="M110" s="255" t="str">
        <f>IF('2月'!$AT15="","",'2月'!$AT15)</f>
        <v/>
      </c>
      <c r="N110" s="255" t="str">
        <f>IF('3月'!$AT15="","",'3月'!$AT15)</f>
        <v/>
      </c>
    </row>
    <row r="111" spans="2:14">
      <c r="B111" s="254" t="s">
        <v>243</v>
      </c>
      <c r="C111" s="255" t="str">
        <f>IF('4月'!$AT16="","",'4月'!$AT16)</f>
        <v/>
      </c>
      <c r="D111" s="255" t="str">
        <f>IF('5月'!$AT16="","",'5月'!$AT16)</f>
        <v/>
      </c>
      <c r="E111" s="255" t="str">
        <f>IF('6月'!$AT16="","",'6月'!$AT16)</f>
        <v/>
      </c>
      <c r="F111" s="255" t="str">
        <f>IF('7月'!$AT16="","",'7月'!$AT16)</f>
        <v/>
      </c>
      <c r="G111" s="255" t="str">
        <f>IF('8月'!$AT16="","",'8月'!$AT16)</f>
        <v/>
      </c>
      <c r="H111" s="255" t="str">
        <f>IF('9月'!$AT16="","",'9月'!$AT16)</f>
        <v/>
      </c>
      <c r="I111" s="255" t="str">
        <f>IF('10月'!$AT16="","",'10月'!$AT16)</f>
        <v/>
      </c>
      <c r="J111" s="255" t="str">
        <f>IF('11月'!$AT16="","",'11月'!$AT16)</f>
        <v/>
      </c>
      <c r="K111" s="255" t="str">
        <f>IF('12月'!$AT16="","",'12月'!$AT16)</f>
        <v/>
      </c>
      <c r="L111" s="255" t="str">
        <f>IF('1月'!$AT16="","",'1月'!$AT16)</f>
        <v/>
      </c>
      <c r="M111" s="255" t="str">
        <f>IF('2月'!$AT16="","",'2月'!$AT16)</f>
        <v/>
      </c>
      <c r="N111" s="255" t="str">
        <f>IF('3月'!$AT16="","",'3月'!$AT16)</f>
        <v/>
      </c>
    </row>
    <row r="112" spans="2:14">
      <c r="B112" s="254" t="s">
        <v>244</v>
      </c>
      <c r="C112" s="255" t="str">
        <f>IF('4月'!$AT17="","",'4月'!$AT17)</f>
        <v/>
      </c>
      <c r="D112" s="255" t="str">
        <f>IF('5月'!$AT17="","",'5月'!$AT17)</f>
        <v/>
      </c>
      <c r="E112" s="255" t="str">
        <f>IF('6月'!$AT17="","",'6月'!$AT17)</f>
        <v/>
      </c>
      <c r="F112" s="255" t="str">
        <f>IF('7月'!$AT17="","",'7月'!$AT17)</f>
        <v/>
      </c>
      <c r="G112" s="255" t="str">
        <f>IF('8月'!$AT17="","",'8月'!$AT17)</f>
        <v/>
      </c>
      <c r="H112" s="255" t="str">
        <f>IF('9月'!$AT17="","",'9月'!$AT17)</f>
        <v/>
      </c>
      <c r="I112" s="255" t="str">
        <f>IF('10月'!$AT17="","",'10月'!$AT17)</f>
        <v/>
      </c>
      <c r="J112" s="255" t="str">
        <f>IF('11月'!$AT17="","",'11月'!$AT17)</f>
        <v/>
      </c>
      <c r="K112" s="255" t="str">
        <f>IF('12月'!$AT17="","",'12月'!$AT17)</f>
        <v/>
      </c>
      <c r="L112" s="255" t="str">
        <f>IF('1月'!$AT17="","",'1月'!$AT17)</f>
        <v/>
      </c>
      <c r="M112" s="255" t="str">
        <f>IF('2月'!$AT17="","",'2月'!$AT17)</f>
        <v/>
      </c>
      <c r="N112" s="255" t="str">
        <f>IF('3月'!$AT17="","",'3月'!$AT17)</f>
        <v/>
      </c>
    </row>
    <row r="113" spans="2:14">
      <c r="B113" s="254" t="s">
        <v>245</v>
      </c>
      <c r="C113" s="255" t="str">
        <f>IF('4月'!$AT18="","",'4月'!$AT18)</f>
        <v/>
      </c>
      <c r="D113" s="255" t="str">
        <f>IF('5月'!$AT18="","",'5月'!$AT18)</f>
        <v/>
      </c>
      <c r="E113" s="255" t="str">
        <f>IF('6月'!$AT18="","",'6月'!$AT18)</f>
        <v/>
      </c>
      <c r="F113" s="255" t="str">
        <f>IF('7月'!$AT18="","",'7月'!$AT18)</f>
        <v/>
      </c>
      <c r="G113" s="255" t="str">
        <f>IF('8月'!$AT18="","",'8月'!$AT18)</f>
        <v/>
      </c>
      <c r="H113" s="255" t="str">
        <f>IF('9月'!$AT18="","",'9月'!$AT18)</f>
        <v/>
      </c>
      <c r="I113" s="255" t="str">
        <f>IF('10月'!$AT18="","",'10月'!$AT18)</f>
        <v/>
      </c>
      <c r="J113" s="255" t="str">
        <f>IF('11月'!$AT18="","",'11月'!$AT18)</f>
        <v/>
      </c>
      <c r="K113" s="255" t="str">
        <f>IF('12月'!$AT18="","",'12月'!$AT18)</f>
        <v/>
      </c>
      <c r="L113" s="255" t="str">
        <f>IF('1月'!$AT18="","",'1月'!$AT18)</f>
        <v/>
      </c>
      <c r="M113" s="255" t="str">
        <f>IF('2月'!$AT18="","",'2月'!$AT18)</f>
        <v/>
      </c>
      <c r="N113" s="255" t="str">
        <f>IF('3月'!$AT18="","",'3月'!$AT18)</f>
        <v/>
      </c>
    </row>
    <row r="114" spans="2:14">
      <c r="B114" s="254" t="s">
        <v>246</v>
      </c>
      <c r="C114" s="255" t="str">
        <f>IF('4月'!$AT19="","",'4月'!$AT19)</f>
        <v/>
      </c>
      <c r="D114" s="255" t="str">
        <f>IF('5月'!$AT19="","",'5月'!$AT19)</f>
        <v/>
      </c>
      <c r="E114" s="255" t="str">
        <f>IF('6月'!$AT19="","",'6月'!$AT19)</f>
        <v/>
      </c>
      <c r="F114" s="255" t="str">
        <f>IF('7月'!$AT19="","",'7月'!$AT19)</f>
        <v/>
      </c>
      <c r="G114" s="255" t="str">
        <f>IF('8月'!$AT19="","",'8月'!$AT19)</f>
        <v/>
      </c>
      <c r="H114" s="255" t="str">
        <f>IF('9月'!$AT19="","",'9月'!$AT19)</f>
        <v/>
      </c>
      <c r="I114" s="255" t="str">
        <f>IF('10月'!$AT19="","",'10月'!$AT19)</f>
        <v/>
      </c>
      <c r="J114" s="255" t="str">
        <f>IF('11月'!$AT19="","",'11月'!$AT19)</f>
        <v/>
      </c>
      <c r="K114" s="255" t="str">
        <f>IF('12月'!$AT19="","",'12月'!$AT19)</f>
        <v/>
      </c>
      <c r="L114" s="255" t="str">
        <f>IF('1月'!$AT19="","",'1月'!$AT19)</f>
        <v/>
      </c>
      <c r="M114" s="255" t="str">
        <f>IF('2月'!$AT19="","",'2月'!$AT19)</f>
        <v/>
      </c>
      <c r="N114" s="255" t="str">
        <f>IF('3月'!$AT19="","",'3月'!$AT19)</f>
        <v/>
      </c>
    </row>
    <row r="115" spans="2:14">
      <c r="B115" s="254" t="s">
        <v>247</v>
      </c>
      <c r="C115" s="255" t="str">
        <f>IF('4月'!$AT20="","",'4月'!$AT20)</f>
        <v/>
      </c>
      <c r="D115" s="255" t="str">
        <f>IF('5月'!$AT20="","",'5月'!$AT20)</f>
        <v/>
      </c>
      <c r="E115" s="255" t="str">
        <f>IF('6月'!$AT20="","",'6月'!$AT20)</f>
        <v/>
      </c>
      <c r="F115" s="255" t="str">
        <f>IF('7月'!$AT20="","",'7月'!$AT20)</f>
        <v/>
      </c>
      <c r="G115" s="255" t="str">
        <f>IF('8月'!$AT20="","",'8月'!$AT20)</f>
        <v/>
      </c>
      <c r="H115" s="255" t="str">
        <f>IF('9月'!$AT20="","",'9月'!$AT20)</f>
        <v/>
      </c>
      <c r="I115" s="255" t="str">
        <f>IF('10月'!$AT20="","",'10月'!$AT20)</f>
        <v/>
      </c>
      <c r="J115" s="255" t="str">
        <f>IF('11月'!$AT20="","",'11月'!$AT20)</f>
        <v/>
      </c>
      <c r="K115" s="255" t="str">
        <f>IF('12月'!$AT20="","",'12月'!$AT20)</f>
        <v/>
      </c>
      <c r="L115" s="255" t="str">
        <f>IF('1月'!$AT20="","",'1月'!$AT20)</f>
        <v/>
      </c>
      <c r="M115" s="255" t="str">
        <f>IF('2月'!$AT20="","",'2月'!$AT20)</f>
        <v/>
      </c>
      <c r="N115" s="255" t="str">
        <f>IF('3月'!$AT20="","",'3月'!$AT20)</f>
        <v/>
      </c>
    </row>
    <row r="116" spans="2:14">
      <c r="B116" s="254" t="s">
        <v>248</v>
      </c>
      <c r="C116" s="255" t="str">
        <f>IF('4月'!$AT21="","",'4月'!$AT21)</f>
        <v/>
      </c>
      <c r="D116" s="255" t="str">
        <f>IF('5月'!$AT21="","",'5月'!$AT21)</f>
        <v/>
      </c>
      <c r="E116" s="255" t="str">
        <f>IF('6月'!$AT21="","",'6月'!$AT21)</f>
        <v/>
      </c>
      <c r="F116" s="255" t="str">
        <f>IF('7月'!$AT21="","",'7月'!$AT21)</f>
        <v/>
      </c>
      <c r="G116" s="255" t="str">
        <f>IF('8月'!$AT21="","",'8月'!$AT21)</f>
        <v/>
      </c>
      <c r="H116" s="255" t="str">
        <f>IF('9月'!$AT21="","",'9月'!$AT21)</f>
        <v/>
      </c>
      <c r="I116" s="255" t="str">
        <f>IF('10月'!$AT21="","",'10月'!$AT21)</f>
        <v/>
      </c>
      <c r="J116" s="255" t="str">
        <f>IF('11月'!$AT21="","",'11月'!$AT21)</f>
        <v/>
      </c>
      <c r="K116" s="255" t="str">
        <f>IF('12月'!$AT21="","",'12月'!$AT21)</f>
        <v/>
      </c>
      <c r="L116" s="255" t="str">
        <f>IF('1月'!$AT21="","",'1月'!$AT21)</f>
        <v/>
      </c>
      <c r="M116" s="255" t="str">
        <f>IF('2月'!$AT21="","",'2月'!$AT21)</f>
        <v/>
      </c>
      <c r="N116" s="255" t="str">
        <f>IF('3月'!$AT21="","",'3月'!$AT21)</f>
        <v/>
      </c>
    </row>
    <row r="117" spans="2:14">
      <c r="B117" s="254" t="s">
        <v>249</v>
      </c>
      <c r="C117" s="255" t="str">
        <f>IF('4月'!$AT22="","",'4月'!$AT22)</f>
        <v/>
      </c>
      <c r="D117" s="255" t="str">
        <f>IF('5月'!$AT22="","",'5月'!$AT22)</f>
        <v/>
      </c>
      <c r="E117" s="255" t="str">
        <f>IF('6月'!$AT22="","",'6月'!$AT22)</f>
        <v/>
      </c>
      <c r="F117" s="255" t="str">
        <f>IF('7月'!$AT22="","",'7月'!$AT22)</f>
        <v/>
      </c>
      <c r="G117" s="255" t="str">
        <f>IF('8月'!$AT22="","",'8月'!$AT22)</f>
        <v/>
      </c>
      <c r="H117" s="255" t="str">
        <f>IF('9月'!$AT22="","",'9月'!$AT22)</f>
        <v/>
      </c>
      <c r="I117" s="255" t="str">
        <f>IF('10月'!$AT22="","",'10月'!$AT22)</f>
        <v/>
      </c>
      <c r="J117" s="255" t="str">
        <f>IF('11月'!$AT22="","",'11月'!$AT22)</f>
        <v/>
      </c>
      <c r="K117" s="255" t="str">
        <f>IF('12月'!$AT22="","",'12月'!$AT22)</f>
        <v/>
      </c>
      <c r="L117" s="255" t="str">
        <f>IF('1月'!$AT22="","",'1月'!$AT22)</f>
        <v/>
      </c>
      <c r="M117" s="255" t="str">
        <f>IF('2月'!$AT22="","",'2月'!$AT22)</f>
        <v/>
      </c>
      <c r="N117" s="255" t="str">
        <f>IF('3月'!$AT22="","",'3月'!$AT22)</f>
        <v/>
      </c>
    </row>
    <row r="118" spans="2:14">
      <c r="B118" s="254" t="s">
        <v>250</v>
      </c>
      <c r="C118" s="255" t="str">
        <f>IF('4月'!$AT23="","",'4月'!$AT23)</f>
        <v/>
      </c>
      <c r="D118" s="255" t="str">
        <f>IF('5月'!$AT23="","",'5月'!$AT23)</f>
        <v/>
      </c>
      <c r="E118" s="255" t="str">
        <f>IF('6月'!$AT23="","",'6月'!$AT23)</f>
        <v/>
      </c>
      <c r="F118" s="255" t="str">
        <f>IF('7月'!$AT23="","",'7月'!$AT23)</f>
        <v/>
      </c>
      <c r="G118" s="255" t="str">
        <f>IF('8月'!$AT23="","",'8月'!$AT23)</f>
        <v/>
      </c>
      <c r="H118" s="255" t="str">
        <f>IF('9月'!$AT23="","",'9月'!$AT23)</f>
        <v/>
      </c>
      <c r="I118" s="255" t="str">
        <f>IF('10月'!$AT23="","",'10月'!$AT23)</f>
        <v/>
      </c>
      <c r="J118" s="255" t="str">
        <f>IF('11月'!$AT23="","",'11月'!$AT23)</f>
        <v/>
      </c>
      <c r="K118" s="255" t="str">
        <f>IF('12月'!$AT23="","",'12月'!$AT23)</f>
        <v/>
      </c>
      <c r="L118" s="255" t="str">
        <f>IF('1月'!$AT23="","",'1月'!$AT23)</f>
        <v/>
      </c>
      <c r="M118" s="255" t="str">
        <f>IF('2月'!$AT23="","",'2月'!$AT23)</f>
        <v/>
      </c>
      <c r="N118" s="255" t="str">
        <f>IF('3月'!$AT23="","",'3月'!$AT23)</f>
        <v/>
      </c>
    </row>
    <row r="119" spans="2:14">
      <c r="B119" s="254" t="s">
        <v>251</v>
      </c>
      <c r="C119" s="255" t="str">
        <f>IF('4月'!$AT24="","",'4月'!$AT24)</f>
        <v/>
      </c>
      <c r="D119" s="255" t="str">
        <f>IF('5月'!$AT24="","",'5月'!$AT24)</f>
        <v/>
      </c>
      <c r="E119" s="255" t="str">
        <f>IF('6月'!$AT24="","",'6月'!$AT24)</f>
        <v/>
      </c>
      <c r="F119" s="255" t="str">
        <f>IF('7月'!$AT24="","",'7月'!$AT24)</f>
        <v/>
      </c>
      <c r="G119" s="255" t="str">
        <f>IF('8月'!$AT24="","",'8月'!$AT24)</f>
        <v/>
      </c>
      <c r="H119" s="255" t="str">
        <f>IF('9月'!$AT24="","",'9月'!$AT24)</f>
        <v/>
      </c>
      <c r="I119" s="255" t="str">
        <f>IF('10月'!$AT24="","",'10月'!$AT24)</f>
        <v/>
      </c>
      <c r="J119" s="255" t="str">
        <f>IF('11月'!$AT24="","",'11月'!$AT24)</f>
        <v/>
      </c>
      <c r="K119" s="255" t="str">
        <f>IF('12月'!$AT24="","",'12月'!$AT24)</f>
        <v/>
      </c>
      <c r="L119" s="255" t="str">
        <f>IF('1月'!$AT24="","",'1月'!$AT24)</f>
        <v/>
      </c>
      <c r="M119" s="255" t="str">
        <f>IF('2月'!$AT24="","",'2月'!$AT24)</f>
        <v/>
      </c>
      <c r="N119" s="255" t="str">
        <f>IF('3月'!$AT24="","",'3月'!$AT24)</f>
        <v/>
      </c>
    </row>
    <row r="120" spans="2:14">
      <c r="B120" s="254" t="s">
        <v>252</v>
      </c>
      <c r="C120" s="255" t="str">
        <f>IF('4月'!$AT25="","",'4月'!$AT25)</f>
        <v/>
      </c>
      <c r="D120" s="255" t="str">
        <f>IF('5月'!$AT25="","",'5月'!$AT25)</f>
        <v/>
      </c>
      <c r="E120" s="255" t="str">
        <f>IF('6月'!$AT25="","",'6月'!$AT25)</f>
        <v/>
      </c>
      <c r="F120" s="255" t="str">
        <f>IF('7月'!$AT25="","",'7月'!$AT25)</f>
        <v/>
      </c>
      <c r="G120" s="255" t="str">
        <f>IF('8月'!$AT25="","",'8月'!$AT25)</f>
        <v/>
      </c>
      <c r="H120" s="255" t="str">
        <f>IF('9月'!$AT25="","",'9月'!$AT25)</f>
        <v/>
      </c>
      <c r="I120" s="255" t="str">
        <f>IF('10月'!$AT25="","",'10月'!$AT25)</f>
        <v/>
      </c>
      <c r="J120" s="255" t="str">
        <f>IF('11月'!$AT25="","",'11月'!$AT25)</f>
        <v/>
      </c>
      <c r="K120" s="255" t="str">
        <f>IF('12月'!$AT25="","",'12月'!$AT25)</f>
        <v/>
      </c>
      <c r="L120" s="255" t="str">
        <f>IF('1月'!$AT25="","",'1月'!$AT25)</f>
        <v/>
      </c>
      <c r="M120" s="255" t="str">
        <f>IF('2月'!$AT25="","",'2月'!$AT25)</f>
        <v/>
      </c>
      <c r="N120" s="255" t="str">
        <f>IF('3月'!$AT25="","",'3月'!$AT25)</f>
        <v/>
      </c>
    </row>
    <row r="121" spans="2:14">
      <c r="B121" s="254" t="s">
        <v>253</v>
      </c>
      <c r="C121" s="255" t="str">
        <f>IF('4月'!$AT26="","",'4月'!$AT26)</f>
        <v/>
      </c>
      <c r="D121" s="255" t="str">
        <f>IF('5月'!$AT26="","",'5月'!$AT26)</f>
        <v/>
      </c>
      <c r="E121" s="255" t="str">
        <f>IF('6月'!$AT26="","",'6月'!$AT26)</f>
        <v/>
      </c>
      <c r="F121" s="255" t="str">
        <f>IF('7月'!$AT26="","",'7月'!$AT26)</f>
        <v/>
      </c>
      <c r="G121" s="255" t="str">
        <f>IF('8月'!$AT26="","",'8月'!$AT26)</f>
        <v/>
      </c>
      <c r="H121" s="255" t="str">
        <f>IF('9月'!$AT26="","",'9月'!$AT26)</f>
        <v/>
      </c>
      <c r="I121" s="255" t="str">
        <f>IF('10月'!$AT26="","",'10月'!$AT26)</f>
        <v/>
      </c>
      <c r="J121" s="255" t="str">
        <f>IF('11月'!$AT26="","",'11月'!$AT26)</f>
        <v/>
      </c>
      <c r="K121" s="255" t="str">
        <f>IF('12月'!$AT26="","",'12月'!$AT26)</f>
        <v/>
      </c>
      <c r="L121" s="255" t="str">
        <f>IF('1月'!$AT26="","",'1月'!$AT26)</f>
        <v/>
      </c>
      <c r="M121" s="255" t="str">
        <f>IF('2月'!$AT26="","",'2月'!$AT26)</f>
        <v/>
      </c>
      <c r="N121" s="255" t="str">
        <f>IF('3月'!$AT26="","",'3月'!$AT26)</f>
        <v/>
      </c>
    </row>
    <row r="122" spans="2:14">
      <c r="B122" s="254" t="s">
        <v>254</v>
      </c>
      <c r="C122" s="255" t="str">
        <f>IF('4月'!$AT27="","",'4月'!$AT27)</f>
        <v/>
      </c>
      <c r="D122" s="255" t="str">
        <f>IF('5月'!$AT27="","",'5月'!$AT27)</f>
        <v/>
      </c>
      <c r="E122" s="255" t="str">
        <f>IF('6月'!$AT27="","",'6月'!$AT27)</f>
        <v/>
      </c>
      <c r="F122" s="255" t="str">
        <f>IF('7月'!$AT27="","",'7月'!$AT27)</f>
        <v/>
      </c>
      <c r="G122" s="255" t="str">
        <f>IF('8月'!$AT27="","",'8月'!$AT27)</f>
        <v/>
      </c>
      <c r="H122" s="255" t="str">
        <f>IF('9月'!$AT27="","",'9月'!$AT27)</f>
        <v/>
      </c>
      <c r="I122" s="255" t="str">
        <f>IF('10月'!$AT27="","",'10月'!$AT27)</f>
        <v/>
      </c>
      <c r="J122" s="255" t="str">
        <f>IF('11月'!$AT27="","",'11月'!$AT27)</f>
        <v/>
      </c>
      <c r="K122" s="255" t="str">
        <f>IF('12月'!$AT27="","",'12月'!$AT27)</f>
        <v/>
      </c>
      <c r="L122" s="255" t="str">
        <f>IF('1月'!$AT27="","",'1月'!$AT27)</f>
        <v/>
      </c>
      <c r="M122" s="255" t="str">
        <f>IF('2月'!$AT27="","",'2月'!$AT27)</f>
        <v/>
      </c>
      <c r="N122" s="255" t="str">
        <f>IF('3月'!$AT27="","",'3月'!$AT27)</f>
        <v/>
      </c>
    </row>
    <row r="123" spans="2:14">
      <c r="B123" s="254" t="s">
        <v>255</v>
      </c>
      <c r="C123" s="255" t="str">
        <f>IF('4月'!$AT28="","",'4月'!$AT28)</f>
        <v/>
      </c>
      <c r="D123" s="255" t="str">
        <f>IF('5月'!$AT28="","",'5月'!$AT28)</f>
        <v/>
      </c>
      <c r="E123" s="255" t="str">
        <f>IF('6月'!$AT28="","",'6月'!$AT28)</f>
        <v/>
      </c>
      <c r="F123" s="255" t="str">
        <f>IF('7月'!$AT28="","",'7月'!$AT28)</f>
        <v/>
      </c>
      <c r="G123" s="255" t="str">
        <f>IF('8月'!$AT28="","",'8月'!$AT28)</f>
        <v/>
      </c>
      <c r="H123" s="255" t="str">
        <f>IF('9月'!$AT28="","",'9月'!$AT28)</f>
        <v/>
      </c>
      <c r="I123" s="255" t="str">
        <f>IF('10月'!$AT28="","",'10月'!$AT28)</f>
        <v/>
      </c>
      <c r="J123" s="255" t="str">
        <f>IF('11月'!$AT28="","",'11月'!$AT28)</f>
        <v/>
      </c>
      <c r="K123" s="255" t="str">
        <f>IF('12月'!$AT28="","",'12月'!$AT28)</f>
        <v/>
      </c>
      <c r="L123" s="255" t="str">
        <f>IF('1月'!$AT28="","",'1月'!$AT28)</f>
        <v/>
      </c>
      <c r="M123" s="255" t="str">
        <f>IF('2月'!$AT28="","",'2月'!$AT28)</f>
        <v/>
      </c>
      <c r="N123" s="255" t="str">
        <f>IF('3月'!$AT28="","",'3月'!$AT28)</f>
        <v/>
      </c>
    </row>
    <row r="124" spans="2:14">
      <c r="B124" s="254" t="s">
        <v>256</v>
      </c>
      <c r="C124" s="255" t="str">
        <f>IF('4月'!$AT29="","",'4月'!$AT29)</f>
        <v/>
      </c>
      <c r="D124" s="255" t="str">
        <f>IF('5月'!$AT29="","",'5月'!$AT29)</f>
        <v/>
      </c>
      <c r="E124" s="255" t="str">
        <f>IF('6月'!$AT29="","",'6月'!$AT29)</f>
        <v/>
      </c>
      <c r="F124" s="255" t="str">
        <f>IF('7月'!$AT29="","",'7月'!$AT29)</f>
        <v/>
      </c>
      <c r="G124" s="255" t="str">
        <f>IF('8月'!$AT29="","",'8月'!$AT29)</f>
        <v/>
      </c>
      <c r="H124" s="255" t="str">
        <f>IF('9月'!$AT29="","",'9月'!$AT29)</f>
        <v/>
      </c>
      <c r="I124" s="255" t="str">
        <f>IF('10月'!$AT29="","",'10月'!$AT29)</f>
        <v/>
      </c>
      <c r="J124" s="255" t="str">
        <f>IF('11月'!$AT29="","",'11月'!$AT29)</f>
        <v/>
      </c>
      <c r="K124" s="255" t="str">
        <f>IF('12月'!$AT29="","",'12月'!$AT29)</f>
        <v/>
      </c>
      <c r="L124" s="255" t="str">
        <f>IF('1月'!$AT29="","",'1月'!$AT29)</f>
        <v/>
      </c>
      <c r="M124" s="255" t="str">
        <f>IF('2月'!$AT29="","",'2月'!$AT29)</f>
        <v/>
      </c>
      <c r="N124" s="255" t="str">
        <f>IF('3月'!$AT29="","",'3月'!$AT29)</f>
        <v/>
      </c>
    </row>
    <row r="125" spans="2:14">
      <c r="B125" s="254" t="s">
        <v>257</v>
      </c>
      <c r="C125" s="255" t="str">
        <f>IF('4月'!$AT30="","",'4月'!$AT30)</f>
        <v/>
      </c>
      <c r="D125" s="255" t="str">
        <f>IF('5月'!$AT30="","",'5月'!$AT30)</f>
        <v/>
      </c>
      <c r="E125" s="255" t="str">
        <f>IF('6月'!$AT30="","",'6月'!$AT30)</f>
        <v/>
      </c>
      <c r="F125" s="255" t="str">
        <f>IF('7月'!$AT30="","",'7月'!$AT30)</f>
        <v/>
      </c>
      <c r="G125" s="255" t="str">
        <f>IF('8月'!$AT30="","",'8月'!$AT30)</f>
        <v/>
      </c>
      <c r="H125" s="255" t="str">
        <f>IF('9月'!$AT30="","",'9月'!$AT30)</f>
        <v/>
      </c>
      <c r="I125" s="255" t="str">
        <f>IF('10月'!$AT30="","",'10月'!$AT30)</f>
        <v/>
      </c>
      <c r="J125" s="255" t="str">
        <f>IF('11月'!$AT30="","",'11月'!$AT30)</f>
        <v/>
      </c>
      <c r="K125" s="255" t="str">
        <f>IF('12月'!$AT30="","",'12月'!$AT30)</f>
        <v/>
      </c>
      <c r="L125" s="255" t="str">
        <f>IF('1月'!$AT30="","",'1月'!$AT30)</f>
        <v/>
      </c>
      <c r="M125" s="255" t="str">
        <f>IF('2月'!$AT30="","",'2月'!$AT30)</f>
        <v/>
      </c>
      <c r="N125" s="255" t="str">
        <f>IF('3月'!$AT30="","",'3月'!$AT30)</f>
        <v/>
      </c>
    </row>
    <row r="126" spans="2:14">
      <c r="B126" s="254" t="s">
        <v>258</v>
      </c>
      <c r="C126" s="255" t="str">
        <f>IF('4月'!$AT31="","",'4月'!$AT31)</f>
        <v/>
      </c>
      <c r="D126" s="255" t="str">
        <f>IF('5月'!$AT31="","",'5月'!$AT31)</f>
        <v/>
      </c>
      <c r="E126" s="255" t="str">
        <f>IF('6月'!$AT31="","",'6月'!$AT31)</f>
        <v/>
      </c>
      <c r="F126" s="255" t="str">
        <f>IF('7月'!$AT31="","",'7月'!$AT31)</f>
        <v/>
      </c>
      <c r="G126" s="255" t="str">
        <f>IF('8月'!$AT31="","",'8月'!$AT31)</f>
        <v/>
      </c>
      <c r="H126" s="255" t="str">
        <f>IF('9月'!$AT31="","",'9月'!$AT31)</f>
        <v/>
      </c>
      <c r="I126" s="255" t="str">
        <f>IF('10月'!$AT31="","",'10月'!$AT31)</f>
        <v/>
      </c>
      <c r="J126" s="255" t="str">
        <f>IF('11月'!$AT31="","",'11月'!$AT31)</f>
        <v/>
      </c>
      <c r="K126" s="255" t="str">
        <f>IF('12月'!$AT31="","",'12月'!$AT31)</f>
        <v/>
      </c>
      <c r="L126" s="255" t="str">
        <f>IF('1月'!$AT31="","",'1月'!$AT31)</f>
        <v/>
      </c>
      <c r="M126" s="255" t="str">
        <f>IF('2月'!$AT31="","",'2月'!$AT31)</f>
        <v/>
      </c>
      <c r="N126" s="255" t="str">
        <f>IF('3月'!$AT31="","",'3月'!$AT31)</f>
        <v/>
      </c>
    </row>
    <row r="127" spans="2:14">
      <c r="B127" s="254" t="s">
        <v>259</v>
      </c>
      <c r="C127" s="255" t="str">
        <f>IF('4月'!$AT32="","",'4月'!$AT32)</f>
        <v/>
      </c>
      <c r="D127" s="255" t="str">
        <f>IF('5月'!$AT32="","",'5月'!$AT32)</f>
        <v/>
      </c>
      <c r="E127" s="255" t="str">
        <f>IF('6月'!$AT32="","",'6月'!$AT32)</f>
        <v/>
      </c>
      <c r="F127" s="255" t="str">
        <f>IF('7月'!$AT32="","",'7月'!$AT32)</f>
        <v/>
      </c>
      <c r="G127" s="255" t="str">
        <f>IF('8月'!$AT32="","",'8月'!$AT32)</f>
        <v/>
      </c>
      <c r="H127" s="255" t="str">
        <f>IF('9月'!$AT32="","",'9月'!$AT32)</f>
        <v/>
      </c>
      <c r="I127" s="255" t="str">
        <f>IF('10月'!$AT32="","",'10月'!$AT32)</f>
        <v/>
      </c>
      <c r="J127" s="255" t="str">
        <f>IF('11月'!$AT32="","",'11月'!$AT32)</f>
        <v/>
      </c>
      <c r="K127" s="255" t="str">
        <f>IF('12月'!$AT32="","",'12月'!$AT32)</f>
        <v/>
      </c>
      <c r="L127" s="255" t="str">
        <f>IF('1月'!$AT32="","",'1月'!$AT32)</f>
        <v/>
      </c>
      <c r="M127" s="255" t="str">
        <f>IF('2月'!$AT32="","",'2月'!$AT32)</f>
        <v/>
      </c>
      <c r="N127" s="255" t="str">
        <f>IF('3月'!$AT32="","",'3月'!$AT32)</f>
        <v/>
      </c>
    </row>
    <row r="128" spans="2:14">
      <c r="B128" s="254" t="s">
        <v>260</v>
      </c>
      <c r="C128" s="255" t="str">
        <f>IF('4月'!$AT33="","",'4月'!$AT33)</f>
        <v/>
      </c>
      <c r="D128" s="255" t="str">
        <f>IF('5月'!$AT33="","",'5月'!$AT33)</f>
        <v/>
      </c>
      <c r="E128" s="255" t="str">
        <f>IF('6月'!$AT33="","",'6月'!$AT33)</f>
        <v/>
      </c>
      <c r="F128" s="255" t="str">
        <f>IF('7月'!$AT33="","",'7月'!$AT33)</f>
        <v/>
      </c>
      <c r="G128" s="255" t="str">
        <f>IF('8月'!$AT33="","",'8月'!$AT33)</f>
        <v/>
      </c>
      <c r="H128" s="255" t="str">
        <f>IF('9月'!$AT33="","",'9月'!$AT33)</f>
        <v/>
      </c>
      <c r="I128" s="255" t="str">
        <f>IF('10月'!$AT33="","",'10月'!$AT33)</f>
        <v/>
      </c>
      <c r="J128" s="255" t="str">
        <f>IF('11月'!$AT33="","",'11月'!$AT33)</f>
        <v/>
      </c>
      <c r="K128" s="255" t="str">
        <f>IF('12月'!$AT33="","",'12月'!$AT33)</f>
        <v/>
      </c>
      <c r="L128" s="255" t="str">
        <f>IF('1月'!$AT33="","",'1月'!$AT33)</f>
        <v/>
      </c>
      <c r="M128" s="255" t="str">
        <f>IF('2月'!$AT33="","",'2月'!$AT33)</f>
        <v/>
      </c>
      <c r="N128" s="255" t="str">
        <f>IF('3月'!$AT33="","",'3月'!$AT33)</f>
        <v/>
      </c>
    </row>
    <row r="129" spans="2:14">
      <c r="B129" s="254" t="s">
        <v>261</v>
      </c>
      <c r="C129" s="255" t="str">
        <f>IF('4月'!$AT34="","",'4月'!$AT34)</f>
        <v/>
      </c>
      <c r="D129" s="255" t="str">
        <f>IF('5月'!$AT34="","",'5月'!$AT34)</f>
        <v/>
      </c>
      <c r="E129" s="255" t="str">
        <f>IF('6月'!$AT34="","",'6月'!$AT34)</f>
        <v/>
      </c>
      <c r="F129" s="255" t="str">
        <f>IF('7月'!$AT34="","",'7月'!$AT34)</f>
        <v/>
      </c>
      <c r="G129" s="255" t="str">
        <f>IF('8月'!$AT34="","",'8月'!$AT34)</f>
        <v/>
      </c>
      <c r="H129" s="255" t="str">
        <f>IF('9月'!$AT34="","",'9月'!$AT34)</f>
        <v/>
      </c>
      <c r="I129" s="255" t="str">
        <f>IF('10月'!$AT34="","",'10月'!$AT34)</f>
        <v/>
      </c>
      <c r="J129" s="255" t="str">
        <f>IF('11月'!$AT34="","",'11月'!$AT34)</f>
        <v/>
      </c>
      <c r="K129" s="255" t="str">
        <f>IF('12月'!$AT34="","",'12月'!$AT34)</f>
        <v/>
      </c>
      <c r="L129" s="255" t="str">
        <f>IF('1月'!$AT34="","",'1月'!$AT34)</f>
        <v/>
      </c>
      <c r="M129" s="255" t="str">
        <f>IF('2月'!$AT34="","",'2月'!$AT34)</f>
        <v/>
      </c>
      <c r="N129" s="255" t="str">
        <f>IF('3月'!$AT34="","",'3月'!$AT34)</f>
        <v/>
      </c>
    </row>
    <row r="130" spans="2:14">
      <c r="B130" s="254" t="s">
        <v>262</v>
      </c>
      <c r="C130" s="255" t="str">
        <f>IF('4月'!$AT35="","",'4月'!$AT35)</f>
        <v/>
      </c>
      <c r="D130" s="255" t="str">
        <f>IF('5月'!$AT35="","",'5月'!$AT35)</f>
        <v/>
      </c>
      <c r="E130" s="255" t="str">
        <f>IF('6月'!$AT35="","",'6月'!$AT35)</f>
        <v/>
      </c>
      <c r="F130" s="255" t="str">
        <f>IF('7月'!$AT35="","",'7月'!$AT35)</f>
        <v/>
      </c>
      <c r="G130" s="255" t="str">
        <f>IF('8月'!$AT35="","",'8月'!$AT35)</f>
        <v/>
      </c>
      <c r="H130" s="255" t="str">
        <f>IF('9月'!$AT35="","",'9月'!$AT35)</f>
        <v/>
      </c>
      <c r="I130" s="255" t="str">
        <f>IF('10月'!$AT35="","",'10月'!$AT35)</f>
        <v/>
      </c>
      <c r="J130" s="255" t="str">
        <f>IF('11月'!$AT35="","",'11月'!$AT35)</f>
        <v/>
      </c>
      <c r="K130" s="255" t="str">
        <f>IF('12月'!$AT35="","",'12月'!$AT35)</f>
        <v/>
      </c>
      <c r="L130" s="255" t="str">
        <f>IF('1月'!$AT35="","",'1月'!$AT35)</f>
        <v/>
      </c>
      <c r="M130" s="255" t="str">
        <f>IF('2月'!$AT35="","",'2月'!$AT35)</f>
        <v/>
      </c>
      <c r="N130" s="255" t="str">
        <f>IF('3月'!$AT35="","",'3月'!$AT35)</f>
        <v/>
      </c>
    </row>
    <row r="131" spans="2:14">
      <c r="B131" s="254" t="s">
        <v>263</v>
      </c>
      <c r="C131" s="255" t="str">
        <f>IF('4月'!$AT36="","",'4月'!$AT36)</f>
        <v/>
      </c>
      <c r="D131" s="255" t="str">
        <f>IF('5月'!$AT36="","",'5月'!$AT36)</f>
        <v/>
      </c>
      <c r="E131" s="255" t="str">
        <f>IF('6月'!$AT36="","",'6月'!$AT36)</f>
        <v/>
      </c>
      <c r="F131" s="255" t="str">
        <f>IF('7月'!$AT36="","",'7月'!$AT36)</f>
        <v/>
      </c>
      <c r="G131" s="255" t="str">
        <f>IF('8月'!$AT36="","",'8月'!$AT36)</f>
        <v/>
      </c>
      <c r="H131" s="255" t="str">
        <f>IF('9月'!$AT36="","",'9月'!$AT36)</f>
        <v/>
      </c>
      <c r="I131" s="255" t="str">
        <f>IF('10月'!$AT36="","",'10月'!$AT36)</f>
        <v/>
      </c>
      <c r="J131" s="255" t="str">
        <f>IF('11月'!$AT36="","",'11月'!$AT36)</f>
        <v/>
      </c>
      <c r="K131" s="255" t="str">
        <f>IF('12月'!$AT36="","",'12月'!$AT36)</f>
        <v/>
      </c>
      <c r="L131" s="255" t="str">
        <f>IF('1月'!$AT36="","",'1月'!$AT36)</f>
        <v/>
      </c>
      <c r="M131" s="255" t="str">
        <f>IF('2月'!$AT36="","",'2月'!$AT36)</f>
        <v/>
      </c>
      <c r="N131" s="255" t="str">
        <f>IF('3月'!$AT36="","",'3月'!$AT36)</f>
        <v/>
      </c>
    </row>
    <row r="132" spans="2:14">
      <c r="B132" s="254" t="s">
        <v>264</v>
      </c>
      <c r="C132" s="255" t="str">
        <f>IF('4月'!$AT37="","",'4月'!$AT37)</f>
        <v/>
      </c>
      <c r="D132" s="255" t="str">
        <f>IF('5月'!$AT37="","",'5月'!$AT37)</f>
        <v/>
      </c>
      <c r="E132" s="255" t="str">
        <f>IF('6月'!$AT37="","",'6月'!$AT37)</f>
        <v/>
      </c>
      <c r="F132" s="255" t="str">
        <f>IF('7月'!$AT37="","",'7月'!$AT37)</f>
        <v/>
      </c>
      <c r="G132" s="255" t="str">
        <f>IF('8月'!$AT37="","",'8月'!$AT37)</f>
        <v/>
      </c>
      <c r="H132" s="255" t="str">
        <f>IF('9月'!$AT37="","",'9月'!$AT37)</f>
        <v/>
      </c>
      <c r="I132" s="255" t="str">
        <f>IF('10月'!$AT37="","",'10月'!$AT37)</f>
        <v/>
      </c>
      <c r="J132" s="255" t="str">
        <f>IF('11月'!$AT37="","",'11月'!$AT37)</f>
        <v/>
      </c>
      <c r="K132" s="255" t="str">
        <f>IF('12月'!$AT37="","",'12月'!$AT37)</f>
        <v/>
      </c>
      <c r="L132" s="255" t="str">
        <f>IF('1月'!$AT37="","",'1月'!$AT37)</f>
        <v/>
      </c>
      <c r="M132" s="255" t="str">
        <f>IF('2月'!$AT37="","",'2月'!$AT37)</f>
        <v/>
      </c>
      <c r="N132" s="255" t="str">
        <f>IF('3月'!$AT37="","",'3月'!$AT37)</f>
        <v/>
      </c>
    </row>
    <row r="133" spans="2:14">
      <c r="B133" s="254" t="s">
        <v>265</v>
      </c>
      <c r="C133" s="255" t="str">
        <f>IF('4月'!$AT38="","",'4月'!$AT38)</f>
        <v/>
      </c>
      <c r="D133" s="255" t="str">
        <f>IF('5月'!$AT38="","",'5月'!$AT38)</f>
        <v/>
      </c>
      <c r="E133" s="255" t="str">
        <f>IF('6月'!$AT38="","",'6月'!$AT38)</f>
        <v/>
      </c>
      <c r="F133" s="255" t="str">
        <f>IF('7月'!$AT38="","",'7月'!$AT38)</f>
        <v/>
      </c>
      <c r="G133" s="255" t="str">
        <f>IF('8月'!$AT38="","",'8月'!$AT38)</f>
        <v/>
      </c>
      <c r="H133" s="255" t="str">
        <f>IF('9月'!$AT38="","",'9月'!$AT38)</f>
        <v/>
      </c>
      <c r="I133" s="255" t="str">
        <f>IF('10月'!$AT38="","",'10月'!$AT38)</f>
        <v/>
      </c>
      <c r="J133" s="255" t="str">
        <f>IF('11月'!$AT38="","",'11月'!$AT38)</f>
        <v/>
      </c>
      <c r="K133" s="255" t="str">
        <f>IF('12月'!$AT38="","",'12月'!$AT38)</f>
        <v/>
      </c>
      <c r="L133" s="255" t="str">
        <f>IF('1月'!$AT38="","",'1月'!$AT38)</f>
        <v/>
      </c>
      <c r="M133" s="255"/>
      <c r="N133" s="255" t="str">
        <f>IF('3月'!$AT38="","",'3月'!$AT38)</f>
        <v/>
      </c>
    </row>
    <row r="134" spans="2:14" ht="12.75" thickBot="1">
      <c r="B134" s="256" t="s">
        <v>266</v>
      </c>
      <c r="C134" s="257"/>
      <c r="D134" s="257" t="str">
        <f>IF('5月'!$AT39="","",'5月'!$AT39)</f>
        <v/>
      </c>
      <c r="E134" s="257"/>
      <c r="F134" s="257" t="str">
        <f>IF('7月'!$AT39="","",'7月'!$AT39)</f>
        <v/>
      </c>
      <c r="G134" s="257" t="str">
        <f>IF('8月'!$AT39="","",'8月'!$AT39)</f>
        <v/>
      </c>
      <c r="H134" s="257"/>
      <c r="I134" s="257" t="str">
        <f>IF('10月'!$AT39="","",'10月'!$AT39)</f>
        <v/>
      </c>
      <c r="J134" s="257"/>
      <c r="K134" s="257" t="str">
        <f>IF('12月'!$AT39="","",'12月'!$AT39)</f>
        <v/>
      </c>
      <c r="L134" s="257" t="str">
        <f>IF('1月'!$AT39="","",'1月'!$AT39)</f>
        <v/>
      </c>
      <c r="M134" s="257"/>
      <c r="N134" s="257" t="str">
        <f>IF('3月'!$AT39="","",'3月'!$AT39)</f>
        <v/>
      </c>
    </row>
    <row r="135" spans="2:14">
      <c r="B135" s="258" t="s">
        <v>267</v>
      </c>
      <c r="C135" s="259">
        <f>SUM(C104:C134)</f>
        <v>0</v>
      </c>
      <c r="D135" s="259">
        <f t="shared" ref="D135:N135" si="20">SUM(D104:D134)</f>
        <v>0</v>
      </c>
      <c r="E135" s="259">
        <f t="shared" si="20"/>
        <v>0</v>
      </c>
      <c r="F135" s="259">
        <f t="shared" si="20"/>
        <v>0</v>
      </c>
      <c r="G135" s="259">
        <f t="shared" si="20"/>
        <v>0</v>
      </c>
      <c r="H135" s="259">
        <f t="shared" si="20"/>
        <v>0</v>
      </c>
      <c r="I135" s="259">
        <f t="shared" si="20"/>
        <v>0</v>
      </c>
      <c r="J135" s="259">
        <f t="shared" si="20"/>
        <v>0</v>
      </c>
      <c r="K135" s="259">
        <f t="shared" si="20"/>
        <v>0</v>
      </c>
      <c r="L135" s="259">
        <f t="shared" si="20"/>
        <v>0</v>
      </c>
      <c r="M135" s="259">
        <f t="shared" si="20"/>
        <v>0</v>
      </c>
      <c r="N135" s="259">
        <f t="shared" si="20"/>
        <v>0</v>
      </c>
    </row>
    <row r="136" spans="2:14">
      <c r="B136" s="147"/>
      <c r="C136" s="266"/>
      <c r="D136" s="266"/>
      <c r="E136" s="266"/>
      <c r="F136" s="266"/>
      <c r="G136" s="266"/>
      <c r="H136" s="266"/>
      <c r="I136" s="266"/>
      <c r="J136" s="266"/>
      <c r="K136" s="266"/>
      <c r="L136" s="266"/>
      <c r="M136" s="266"/>
      <c r="N136" s="266"/>
    </row>
  </sheetData>
  <sheetProtection sheet="1" objects="1" scenarios="1"/>
  <mergeCells count="41">
    <mergeCell ref="C60:E60"/>
    <mergeCell ref="C61:E61"/>
    <mergeCell ref="C62:E62"/>
    <mergeCell ref="C63:E63"/>
    <mergeCell ref="C54:E54"/>
    <mergeCell ref="C55:E55"/>
    <mergeCell ref="C56:E56"/>
    <mergeCell ref="C57:E57"/>
    <mergeCell ref="C58:E58"/>
    <mergeCell ref="C59:E59"/>
    <mergeCell ref="C53:E53"/>
    <mergeCell ref="C51:E51"/>
    <mergeCell ref="C52:E52"/>
    <mergeCell ref="C35:E35"/>
    <mergeCell ref="C16:E16"/>
    <mergeCell ref="C17:E17"/>
    <mergeCell ref="C18:E18"/>
    <mergeCell ref="C19:E19"/>
    <mergeCell ref="C20:E20"/>
    <mergeCell ref="C29:E29"/>
    <mergeCell ref="C30:E30"/>
    <mergeCell ref="C31:E31"/>
    <mergeCell ref="C32:E32"/>
    <mergeCell ref="C33:E33"/>
    <mergeCell ref="C34:E34"/>
    <mergeCell ref="C15:E15"/>
    <mergeCell ref="O4:P6"/>
    <mergeCell ref="Q4:R6"/>
    <mergeCell ref="C8:E8"/>
    <mergeCell ref="C9:E9"/>
    <mergeCell ref="C10:E10"/>
    <mergeCell ref="C11:E11"/>
    <mergeCell ref="C12:E12"/>
    <mergeCell ref="C13:E13"/>
    <mergeCell ref="C14:E14"/>
    <mergeCell ref="C41:E41"/>
    <mergeCell ref="C36:E36"/>
    <mergeCell ref="C37:E37"/>
    <mergeCell ref="C38:E38"/>
    <mergeCell ref="C39:E39"/>
    <mergeCell ref="C40:E40"/>
  </mergeCells>
  <phoneticPr fontId="1"/>
  <pageMargins left="0.44" right="0.32" top="0.48" bottom="0.38"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sheetPr>
    <tabColor rgb="FFFFC000"/>
  </sheetPr>
  <dimension ref="B1:AY78"/>
  <sheetViews>
    <sheetView showGridLines="0" zoomScaleSheetLayoutView="85" workbookViewId="0">
      <selection activeCell="I9" sqref="I9"/>
    </sheetView>
  </sheetViews>
  <sheetFormatPr defaultRowHeight="14.25"/>
  <cols>
    <col min="1" max="1" width="1.85546875" customWidth="1"/>
    <col min="2" max="2" width="1.28515625" customWidth="1"/>
    <col min="3" max="3" width="5.140625" style="15"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4.5703125" hidden="1" customWidth="1"/>
  </cols>
  <sheetData>
    <row r="1" spans="2:51">
      <c r="G1" s="37"/>
      <c r="I1" s="33" t="s">
        <v>50</v>
      </c>
    </row>
    <row r="2" spans="2:51" ht="15" thickBot="1">
      <c r="B2" s="14"/>
      <c r="AH2" s="57" t="s">
        <v>6</v>
      </c>
      <c r="AI2" s="57"/>
    </row>
    <row r="3" spans="2:51" ht="22.5" customHeight="1">
      <c r="C3" s="75" t="s">
        <v>80</v>
      </c>
      <c r="D3" s="12"/>
      <c r="E3" s="12"/>
      <c r="F3" s="12"/>
      <c r="G3" s="90">
        <f>IF(K3&lt;=3,基本事項!C4+1,基本事項!C4)</f>
        <v>25</v>
      </c>
      <c r="H3" s="72"/>
      <c r="I3" s="76" t="s">
        <v>82</v>
      </c>
      <c r="J3" s="72"/>
      <c r="K3" s="91">
        <v>4</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151" t="s">
        <v>180</v>
      </c>
      <c r="AN4" s="5"/>
      <c r="AO4" s="5"/>
      <c r="AP4" s="5"/>
      <c r="AQ4" s="5"/>
      <c r="AR4" s="5"/>
      <c r="AS4" s="5"/>
      <c r="AT4" s="5"/>
      <c r="AU4" s="146"/>
    </row>
    <row r="5" spans="2:51">
      <c r="U5"/>
      <c r="V5"/>
      <c r="W5"/>
      <c r="Z5" s="32"/>
      <c r="AA5" s="32"/>
      <c r="AL5" s="145"/>
      <c r="AM5" s="151"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65" t="s">
        <v>0</v>
      </c>
      <c r="E7" s="50" t="s">
        <v>2</v>
      </c>
      <c r="F7" s="128" t="s">
        <v>3</v>
      </c>
      <c r="G7" s="354"/>
      <c r="H7" s="35" t="s">
        <v>3</v>
      </c>
      <c r="I7" s="51" t="s">
        <v>4</v>
      </c>
      <c r="J7" s="52" t="s">
        <v>29</v>
      </c>
      <c r="K7" s="52" t="s">
        <v>5</v>
      </c>
      <c r="L7" s="53" t="s">
        <v>7</v>
      </c>
      <c r="M7" s="129"/>
      <c r="N7" s="157" t="s">
        <v>3</v>
      </c>
      <c r="O7" s="157" t="s">
        <v>195</v>
      </c>
      <c r="P7" s="156" t="s">
        <v>3</v>
      </c>
      <c r="Q7" s="51" t="s">
        <v>4</v>
      </c>
      <c r="R7" s="52" t="s">
        <v>29</v>
      </c>
      <c r="S7" s="54"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41365</v>
      </c>
      <c r="E9" s="42"/>
      <c r="F9" s="42"/>
      <c r="G9" s="43">
        <f t="shared" ref="G9:G36" si="1">D9</f>
        <v>41365</v>
      </c>
      <c r="H9" s="44"/>
      <c r="I9" s="250"/>
      <c r="J9" s="126" t="s">
        <v>29</v>
      </c>
      <c r="K9" s="251"/>
      <c r="L9" s="46">
        <f t="shared" ref="L9:L39" si="2">SUM(I9/24,K9/1440)</f>
        <v>0</v>
      </c>
      <c r="M9" s="131" t="str">
        <f t="shared" ref="M9:M39" si="3">IF(W9="","",IF(OR(I9="",Q9=""),"",SUM(T9,-L9)))</f>
        <v/>
      </c>
      <c r="N9" s="130">
        <f>COUNTIF($X$49:$X$51,G9)</f>
        <v>0</v>
      </c>
      <c r="O9" s="33" t="str">
        <f t="shared" ref="O9:O37" si="4">IF(AND(L9&gt;0,W9="",C9&lt;&gt;""),1,"")</f>
        <v/>
      </c>
      <c r="P9" s="45" t="s">
        <v>28</v>
      </c>
      <c r="Q9" s="250"/>
      <c r="R9" s="126" t="s">
        <v>29</v>
      </c>
      <c r="S9" s="251"/>
      <c r="T9" s="46">
        <f t="shared" ref="T9:T39" si="5">SUM(Q9/24,S9/1440)</f>
        <v>0</v>
      </c>
      <c r="U9">
        <f t="shared" ref="U9:U39" si="6">IF(G9="","",WEEKDAY(G9,2))</f>
        <v>1</v>
      </c>
      <c r="V9">
        <f t="shared" ref="V9:V39" si="7">IF(G9="","",COUNTIF($E$43:$E$78,G9))</f>
        <v>0</v>
      </c>
      <c r="W9" t="str">
        <f>IF(N9=1,"",IF(OR(V9=1,SUM(U9:V9)&gt;=6),1,""))</f>
        <v/>
      </c>
      <c r="X9" s="124" t="str">
        <f t="shared" ref="X9:X39" si="8">IF(I9="","",IF($AH$3&lt;=L9,"",SUM($AH$3,-L9)))</f>
        <v/>
      </c>
      <c r="Y9" s="124" t="str">
        <f t="shared" ref="Y9:Y39" si="9">IF(Q9="","",IF($AH$4&gt;=T9,"",SUM(-$AH$4,T9)))</f>
        <v/>
      </c>
      <c r="Z9" s="132" t="str">
        <f t="shared" ref="Z9:Z18" si="10">IF(W9=1,M9,IF(SUM(X9,Y9)&lt;=0,"",SUM(X9,Y9)))</f>
        <v/>
      </c>
      <c r="AA9" s="47" t="str">
        <f t="shared" ref="AA9:AA37" si="11">IF(Z9="","",IF(Z9&gt;$AA$8,"○",""))</f>
        <v/>
      </c>
      <c r="AB9" s="15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41366</v>
      </c>
      <c r="E10" s="42"/>
      <c r="F10" s="42"/>
      <c r="G10" s="43">
        <f t="shared" si="1"/>
        <v>41366</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2</v>
      </c>
      <c r="V10" s="12">
        <f t="shared" si="7"/>
        <v>0</v>
      </c>
      <c r="W10" t="str">
        <f t="shared" ref="W10:W39" si="13">IF(N10=1,"",IF(OR(V10=1,SUM(U10:V10)&gt;=6),1,""))</f>
        <v/>
      </c>
      <c r="X10" s="124" t="str">
        <f t="shared" si="8"/>
        <v/>
      </c>
      <c r="Y10" s="124" t="str">
        <f t="shared" si="9"/>
        <v/>
      </c>
      <c r="Z10" s="132" t="str">
        <f t="shared" si="10"/>
        <v/>
      </c>
      <c r="AA10" s="47" t="str">
        <f t="shared" si="11"/>
        <v/>
      </c>
      <c r="AB10" s="15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41367</v>
      </c>
      <c r="E11" s="42"/>
      <c r="F11" s="42"/>
      <c r="G11" s="43">
        <f t="shared" si="1"/>
        <v>41367</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3</v>
      </c>
      <c r="V11" s="12">
        <f t="shared" si="7"/>
        <v>0</v>
      </c>
      <c r="W11" t="str">
        <f t="shared" si="13"/>
        <v/>
      </c>
      <c r="X11" s="124" t="str">
        <f t="shared" si="8"/>
        <v/>
      </c>
      <c r="Y11" s="124" t="str">
        <f t="shared" si="9"/>
        <v/>
      </c>
      <c r="Z11" s="132" t="str">
        <f t="shared" si="10"/>
        <v/>
      </c>
      <c r="AA11" s="47" t="str">
        <f t="shared" si="11"/>
        <v/>
      </c>
      <c r="AB11" s="15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41368</v>
      </c>
      <c r="E12" s="42"/>
      <c r="F12" s="42"/>
      <c r="G12" s="43">
        <f t="shared" si="1"/>
        <v>41368</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4</v>
      </c>
      <c r="V12" s="12">
        <f t="shared" si="7"/>
        <v>0</v>
      </c>
      <c r="W12" t="str">
        <f t="shared" si="13"/>
        <v/>
      </c>
      <c r="X12" s="124" t="str">
        <f t="shared" si="8"/>
        <v/>
      </c>
      <c r="Y12" s="124" t="str">
        <f t="shared" si="9"/>
        <v/>
      </c>
      <c r="Z12" s="132" t="str">
        <f t="shared" si="10"/>
        <v/>
      </c>
      <c r="AA12" s="47" t="str">
        <f t="shared" si="11"/>
        <v/>
      </c>
      <c r="AB12" s="15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41369</v>
      </c>
      <c r="E13" s="42"/>
      <c r="F13" s="42"/>
      <c r="G13" s="43">
        <f t="shared" si="1"/>
        <v>41369</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5</v>
      </c>
      <c r="V13" s="12">
        <f t="shared" si="7"/>
        <v>0</v>
      </c>
      <c r="W13" t="str">
        <f t="shared" si="13"/>
        <v/>
      </c>
      <c r="X13" s="124" t="str">
        <f t="shared" si="8"/>
        <v/>
      </c>
      <c r="Y13" s="124" t="str">
        <f t="shared" si="9"/>
        <v/>
      </c>
      <c r="Z13" s="132" t="str">
        <f t="shared" si="10"/>
        <v/>
      </c>
      <c r="AA13" s="47" t="str">
        <f t="shared" si="11"/>
        <v/>
      </c>
      <c r="AB13" s="15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41370</v>
      </c>
      <c r="E14" s="42"/>
      <c r="F14" s="42"/>
      <c r="G14" s="43">
        <f t="shared" si="1"/>
        <v>41370</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6</v>
      </c>
      <c r="V14" s="12">
        <f t="shared" si="7"/>
        <v>0</v>
      </c>
      <c r="W14">
        <f t="shared" si="13"/>
        <v>1</v>
      </c>
      <c r="X14" s="124" t="str">
        <f t="shared" si="8"/>
        <v/>
      </c>
      <c r="Y14" s="124" t="str">
        <f t="shared" si="9"/>
        <v/>
      </c>
      <c r="Z14" s="132" t="str">
        <f t="shared" si="10"/>
        <v/>
      </c>
      <c r="AA14" s="47" t="str">
        <f t="shared" si="11"/>
        <v/>
      </c>
      <c r="AB14" s="15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41371</v>
      </c>
      <c r="E15" s="42"/>
      <c r="F15" s="42"/>
      <c r="G15" s="43">
        <f t="shared" si="1"/>
        <v>41371</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7</v>
      </c>
      <c r="V15" s="12">
        <f t="shared" si="7"/>
        <v>0</v>
      </c>
      <c r="W15">
        <f t="shared" si="13"/>
        <v>1</v>
      </c>
      <c r="X15" s="124" t="str">
        <f t="shared" si="8"/>
        <v/>
      </c>
      <c r="Y15" s="124" t="str">
        <f t="shared" si="9"/>
        <v/>
      </c>
      <c r="Z15" s="132" t="str">
        <f t="shared" si="10"/>
        <v/>
      </c>
      <c r="AA15" s="47" t="str">
        <f t="shared" si="11"/>
        <v/>
      </c>
      <c r="AB15" s="15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41372</v>
      </c>
      <c r="E16" s="42"/>
      <c r="F16" s="42"/>
      <c r="G16" s="43">
        <f t="shared" si="1"/>
        <v>41372</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1</v>
      </c>
      <c r="V16" s="12">
        <f t="shared" si="7"/>
        <v>0</v>
      </c>
      <c r="W16" t="str">
        <f t="shared" si="13"/>
        <v/>
      </c>
      <c r="X16" s="124" t="str">
        <f t="shared" si="8"/>
        <v/>
      </c>
      <c r="Y16" s="124" t="str">
        <f t="shared" si="9"/>
        <v/>
      </c>
      <c r="Z16" s="132" t="str">
        <f t="shared" si="10"/>
        <v/>
      </c>
      <c r="AA16" s="47" t="str">
        <f t="shared" si="11"/>
        <v/>
      </c>
      <c r="AB16" s="15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41373</v>
      </c>
      <c r="E17" s="42"/>
      <c r="F17" s="42"/>
      <c r="G17" s="43">
        <f t="shared" si="1"/>
        <v>41373</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2</v>
      </c>
      <c r="V17" s="12">
        <f t="shared" si="7"/>
        <v>0</v>
      </c>
      <c r="W17" t="str">
        <f t="shared" si="13"/>
        <v/>
      </c>
      <c r="X17" s="124" t="str">
        <f t="shared" si="8"/>
        <v/>
      </c>
      <c r="Y17" s="124" t="str">
        <f t="shared" si="9"/>
        <v/>
      </c>
      <c r="Z17" s="132" t="str">
        <f t="shared" si="10"/>
        <v/>
      </c>
      <c r="AA17" s="47" t="str">
        <f t="shared" si="11"/>
        <v/>
      </c>
      <c r="AB17" s="15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41374</v>
      </c>
      <c r="E18" s="42"/>
      <c r="F18" s="42"/>
      <c r="G18" s="43">
        <f t="shared" si="1"/>
        <v>41374</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3</v>
      </c>
      <c r="V18" s="12">
        <f t="shared" si="7"/>
        <v>0</v>
      </c>
      <c r="W18" t="str">
        <f t="shared" si="13"/>
        <v/>
      </c>
      <c r="X18" s="124" t="str">
        <f t="shared" si="8"/>
        <v/>
      </c>
      <c r="Y18" s="124" t="str">
        <f t="shared" si="9"/>
        <v/>
      </c>
      <c r="Z18" s="132" t="str">
        <f t="shared" si="10"/>
        <v/>
      </c>
      <c r="AA18" s="47" t="str">
        <f t="shared" si="11"/>
        <v/>
      </c>
      <c r="AB18" s="15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41375</v>
      </c>
      <c r="E19" s="42"/>
      <c r="F19" s="42"/>
      <c r="G19" s="43">
        <f t="shared" si="1"/>
        <v>41375</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4</v>
      </c>
      <c r="V19" s="12">
        <f t="shared" si="7"/>
        <v>0</v>
      </c>
      <c r="W19" t="str">
        <f t="shared" si="13"/>
        <v/>
      </c>
      <c r="X19" s="124" t="str">
        <f t="shared" si="8"/>
        <v/>
      </c>
      <c r="Y19" s="124" t="str">
        <f t="shared" si="9"/>
        <v/>
      </c>
      <c r="Z19" s="132" t="str">
        <f t="shared" ref="Z19:Z35" si="17">IF(W19=1,M19,IF(SUM(X19,Y19)&lt;=0,"",SUM(X19,Y19)))</f>
        <v/>
      </c>
      <c r="AA19" s="47" t="str">
        <f t="shared" si="11"/>
        <v/>
      </c>
      <c r="AB19" s="15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41376</v>
      </c>
      <c r="E20" s="42"/>
      <c r="F20" s="42"/>
      <c r="G20" s="43">
        <f t="shared" si="1"/>
        <v>41376</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5</v>
      </c>
      <c r="V20" s="12">
        <f t="shared" si="7"/>
        <v>0</v>
      </c>
      <c r="W20" t="str">
        <f t="shared" si="13"/>
        <v/>
      </c>
      <c r="X20" s="124" t="str">
        <f t="shared" si="8"/>
        <v/>
      </c>
      <c r="Y20" s="124" t="str">
        <f t="shared" si="9"/>
        <v/>
      </c>
      <c r="Z20" s="132" t="str">
        <f t="shared" si="17"/>
        <v/>
      </c>
      <c r="AA20" s="47" t="str">
        <f t="shared" si="11"/>
        <v/>
      </c>
      <c r="AB20" s="15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41377</v>
      </c>
      <c r="E21" s="42"/>
      <c r="F21" s="42"/>
      <c r="G21" s="43">
        <f t="shared" si="1"/>
        <v>41377</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6</v>
      </c>
      <c r="V21" s="12">
        <f t="shared" si="7"/>
        <v>0</v>
      </c>
      <c r="W21">
        <f t="shared" si="13"/>
        <v>1</v>
      </c>
      <c r="X21" s="124" t="str">
        <f t="shared" si="8"/>
        <v/>
      </c>
      <c r="Y21" s="124" t="str">
        <f t="shared" si="9"/>
        <v/>
      </c>
      <c r="Z21" s="132" t="str">
        <f t="shared" si="17"/>
        <v/>
      </c>
      <c r="AA21" s="47" t="str">
        <f t="shared" si="11"/>
        <v/>
      </c>
      <c r="AB21" s="15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41378</v>
      </c>
      <c r="E22" s="42"/>
      <c r="F22" s="42"/>
      <c r="G22" s="43">
        <f t="shared" si="1"/>
        <v>41378</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7</v>
      </c>
      <c r="V22" s="12">
        <f t="shared" si="7"/>
        <v>0</v>
      </c>
      <c r="W22">
        <f t="shared" si="13"/>
        <v>1</v>
      </c>
      <c r="X22" s="124" t="str">
        <f t="shared" si="8"/>
        <v/>
      </c>
      <c r="Y22" s="124" t="str">
        <f t="shared" si="9"/>
        <v/>
      </c>
      <c r="Z22" s="132" t="str">
        <f t="shared" si="17"/>
        <v/>
      </c>
      <c r="AA22" s="47" t="str">
        <f t="shared" si="11"/>
        <v/>
      </c>
      <c r="AB22" s="15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41379</v>
      </c>
      <c r="E23" s="42"/>
      <c r="F23" s="42"/>
      <c r="G23" s="43">
        <f t="shared" si="1"/>
        <v>41379</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1</v>
      </c>
      <c r="V23" s="12">
        <f t="shared" si="7"/>
        <v>0</v>
      </c>
      <c r="W23" t="str">
        <f t="shared" si="13"/>
        <v/>
      </c>
      <c r="X23" s="124" t="str">
        <f t="shared" si="8"/>
        <v/>
      </c>
      <c r="Y23" s="124" t="str">
        <f t="shared" si="9"/>
        <v/>
      </c>
      <c r="Z23" s="132" t="str">
        <f t="shared" si="17"/>
        <v/>
      </c>
      <c r="AA23" s="47" t="str">
        <f t="shared" si="11"/>
        <v/>
      </c>
      <c r="AB23" s="15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41380</v>
      </c>
      <c r="E24" s="42"/>
      <c r="F24" s="42"/>
      <c r="G24" s="43">
        <f t="shared" si="1"/>
        <v>41380</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2</v>
      </c>
      <c r="V24" s="12">
        <f t="shared" si="7"/>
        <v>0</v>
      </c>
      <c r="W24" t="str">
        <f t="shared" si="13"/>
        <v/>
      </c>
      <c r="X24" s="124" t="str">
        <f t="shared" si="8"/>
        <v/>
      </c>
      <c r="Y24" s="124" t="str">
        <f t="shared" si="9"/>
        <v/>
      </c>
      <c r="Z24" s="132" t="str">
        <f t="shared" si="17"/>
        <v/>
      </c>
      <c r="AA24" s="47" t="str">
        <f t="shared" si="11"/>
        <v/>
      </c>
      <c r="AB24" s="15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41381</v>
      </c>
      <c r="E25" s="42"/>
      <c r="F25" s="42"/>
      <c r="G25" s="43">
        <f t="shared" si="1"/>
        <v>41381</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3</v>
      </c>
      <c r="V25" s="12">
        <f t="shared" si="7"/>
        <v>0</v>
      </c>
      <c r="W25" t="str">
        <f t="shared" si="13"/>
        <v/>
      </c>
      <c r="X25" s="124" t="str">
        <f t="shared" si="8"/>
        <v/>
      </c>
      <c r="Y25" s="124" t="str">
        <f t="shared" si="9"/>
        <v/>
      </c>
      <c r="Z25" s="132" t="str">
        <f t="shared" si="17"/>
        <v/>
      </c>
      <c r="AA25" s="47" t="str">
        <f t="shared" si="11"/>
        <v/>
      </c>
      <c r="AB25" s="15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41382</v>
      </c>
      <c r="E26" s="42"/>
      <c r="F26" s="42"/>
      <c r="G26" s="43">
        <f t="shared" si="1"/>
        <v>41382</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4</v>
      </c>
      <c r="V26" s="12">
        <f t="shared" si="7"/>
        <v>0</v>
      </c>
      <c r="W26" t="str">
        <f t="shared" si="13"/>
        <v/>
      </c>
      <c r="X26" s="124" t="str">
        <f t="shared" si="8"/>
        <v/>
      </c>
      <c r="Y26" s="124" t="str">
        <f t="shared" si="9"/>
        <v/>
      </c>
      <c r="Z26" s="132" t="str">
        <f t="shared" si="17"/>
        <v/>
      </c>
      <c r="AA26" s="47" t="str">
        <f t="shared" si="11"/>
        <v/>
      </c>
      <c r="AB26" s="15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41383</v>
      </c>
      <c r="E27" s="42"/>
      <c r="F27" s="42"/>
      <c r="G27" s="43">
        <f t="shared" si="1"/>
        <v>41383</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5</v>
      </c>
      <c r="V27" s="12">
        <f t="shared" si="7"/>
        <v>0</v>
      </c>
      <c r="W27" t="str">
        <f t="shared" si="13"/>
        <v/>
      </c>
      <c r="X27" s="124" t="str">
        <f t="shared" si="8"/>
        <v/>
      </c>
      <c r="Y27" s="124" t="str">
        <f t="shared" si="9"/>
        <v/>
      </c>
      <c r="Z27" s="132" t="str">
        <f t="shared" si="17"/>
        <v/>
      </c>
      <c r="AA27" s="47" t="str">
        <f t="shared" si="11"/>
        <v/>
      </c>
      <c r="AB27" s="15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41384</v>
      </c>
      <c r="E28" s="42"/>
      <c r="F28" s="42"/>
      <c r="G28" s="43">
        <f t="shared" si="1"/>
        <v>41384</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6</v>
      </c>
      <c r="V28" s="12">
        <f t="shared" si="7"/>
        <v>0</v>
      </c>
      <c r="W28">
        <f t="shared" si="13"/>
        <v>1</v>
      </c>
      <c r="X28" s="124" t="str">
        <f t="shared" si="8"/>
        <v/>
      </c>
      <c r="Y28" s="124" t="str">
        <f t="shared" si="9"/>
        <v/>
      </c>
      <c r="Z28" s="132" t="str">
        <f t="shared" si="17"/>
        <v/>
      </c>
      <c r="AA28" s="47" t="str">
        <f t="shared" si="11"/>
        <v/>
      </c>
      <c r="AB28" s="15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41385</v>
      </c>
      <c r="E29" s="42"/>
      <c r="F29" s="42"/>
      <c r="G29" s="43">
        <f t="shared" si="1"/>
        <v>41385</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7</v>
      </c>
      <c r="V29" s="12">
        <f t="shared" si="7"/>
        <v>0</v>
      </c>
      <c r="W29">
        <f t="shared" si="13"/>
        <v>1</v>
      </c>
      <c r="X29" s="124" t="str">
        <f t="shared" si="8"/>
        <v/>
      </c>
      <c r="Y29" s="124" t="str">
        <f t="shared" si="9"/>
        <v/>
      </c>
      <c r="Z29" s="132" t="str">
        <f t="shared" si="17"/>
        <v/>
      </c>
      <c r="AA29" s="47" t="str">
        <f t="shared" si="11"/>
        <v/>
      </c>
      <c r="AB29" s="15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41386</v>
      </c>
      <c r="E30" s="42"/>
      <c r="F30" s="42"/>
      <c r="G30" s="43">
        <f t="shared" si="1"/>
        <v>41386</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1</v>
      </c>
      <c r="V30" s="12">
        <f t="shared" si="7"/>
        <v>0</v>
      </c>
      <c r="W30" t="str">
        <f t="shared" si="13"/>
        <v/>
      </c>
      <c r="X30" s="124" t="str">
        <f t="shared" si="8"/>
        <v/>
      </c>
      <c r="Y30" s="124" t="str">
        <f t="shared" si="9"/>
        <v/>
      </c>
      <c r="Z30" s="132" t="str">
        <f t="shared" si="17"/>
        <v/>
      </c>
      <c r="AA30" s="47" t="str">
        <f t="shared" si="11"/>
        <v/>
      </c>
      <c r="AB30" s="15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41387</v>
      </c>
      <c r="E31" s="42"/>
      <c r="F31" s="42"/>
      <c r="G31" s="43">
        <f t="shared" si="1"/>
        <v>41387</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2</v>
      </c>
      <c r="V31" s="12">
        <f t="shared" si="7"/>
        <v>0</v>
      </c>
      <c r="W31" t="str">
        <f t="shared" si="13"/>
        <v/>
      </c>
      <c r="X31" s="124" t="str">
        <f t="shared" si="8"/>
        <v/>
      </c>
      <c r="Y31" s="124" t="str">
        <f t="shared" si="9"/>
        <v/>
      </c>
      <c r="Z31" s="132" t="str">
        <f t="shared" si="17"/>
        <v/>
      </c>
      <c r="AA31" s="47" t="str">
        <f t="shared" si="11"/>
        <v/>
      </c>
      <c r="AB31" s="15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41388</v>
      </c>
      <c r="E32" s="42"/>
      <c r="F32" s="42"/>
      <c r="G32" s="43">
        <f t="shared" si="1"/>
        <v>41388</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3</v>
      </c>
      <c r="V32" s="12">
        <f t="shared" si="7"/>
        <v>0</v>
      </c>
      <c r="W32" t="str">
        <f t="shared" si="13"/>
        <v/>
      </c>
      <c r="X32" s="124" t="str">
        <f t="shared" si="8"/>
        <v/>
      </c>
      <c r="Y32" s="124" t="str">
        <f t="shared" si="9"/>
        <v/>
      </c>
      <c r="Z32" s="132" t="str">
        <f t="shared" si="17"/>
        <v/>
      </c>
      <c r="AA32" s="47" t="str">
        <f t="shared" si="11"/>
        <v/>
      </c>
      <c r="AB32" s="15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41389</v>
      </c>
      <c r="E33" s="42"/>
      <c r="F33" s="42"/>
      <c r="G33" s="43">
        <f t="shared" si="1"/>
        <v>41389</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4</v>
      </c>
      <c r="V33" s="12">
        <f t="shared" si="7"/>
        <v>0</v>
      </c>
      <c r="W33" t="str">
        <f t="shared" si="13"/>
        <v/>
      </c>
      <c r="X33" s="124" t="str">
        <f t="shared" si="8"/>
        <v/>
      </c>
      <c r="Y33" s="124" t="str">
        <f t="shared" si="9"/>
        <v/>
      </c>
      <c r="Z33" s="132" t="str">
        <f t="shared" si="17"/>
        <v/>
      </c>
      <c r="AA33" s="47" t="str">
        <f t="shared" si="11"/>
        <v/>
      </c>
      <c r="AB33" s="15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41390</v>
      </c>
      <c r="E34" s="42"/>
      <c r="F34" s="42"/>
      <c r="G34" s="43">
        <f t="shared" si="1"/>
        <v>41390</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5</v>
      </c>
      <c r="V34" s="12">
        <f t="shared" si="7"/>
        <v>0</v>
      </c>
      <c r="W34" t="str">
        <f t="shared" si="13"/>
        <v/>
      </c>
      <c r="X34" s="124" t="str">
        <f t="shared" si="8"/>
        <v/>
      </c>
      <c r="Y34" s="124" t="str">
        <f t="shared" si="9"/>
        <v/>
      </c>
      <c r="Z34" s="132" t="str">
        <f t="shared" si="17"/>
        <v/>
      </c>
      <c r="AA34" s="47" t="str">
        <f t="shared" si="11"/>
        <v/>
      </c>
      <c r="AB34" s="15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41391</v>
      </c>
      <c r="E35" s="42"/>
      <c r="F35" s="42"/>
      <c r="G35" s="43">
        <f>D35</f>
        <v>41391</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6</v>
      </c>
      <c r="V35" s="12">
        <f t="shared" si="7"/>
        <v>0</v>
      </c>
      <c r="W35">
        <f t="shared" si="13"/>
        <v>1</v>
      </c>
      <c r="X35" s="124" t="str">
        <f t="shared" si="8"/>
        <v/>
      </c>
      <c r="Y35" s="124" t="str">
        <f t="shared" si="9"/>
        <v/>
      </c>
      <c r="Z35" s="132" t="str">
        <f t="shared" si="17"/>
        <v/>
      </c>
      <c r="AA35" s="47" t="str">
        <f t="shared" si="11"/>
        <v/>
      </c>
      <c r="AB35" s="15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41392</v>
      </c>
      <c r="E36" s="49"/>
      <c r="F36" s="42"/>
      <c r="G36" s="43">
        <f t="shared" si="1"/>
        <v>41392</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7</v>
      </c>
      <c r="V36">
        <f t="shared" si="7"/>
        <v>0</v>
      </c>
      <c r="W36">
        <f t="shared" si="13"/>
        <v>1</v>
      </c>
      <c r="X36" s="124" t="str">
        <f t="shared" si="8"/>
        <v/>
      </c>
      <c r="Y36" s="124" t="str">
        <f t="shared" si="9"/>
        <v/>
      </c>
      <c r="Z36" s="132" t="str">
        <f>IF(W36=1,M36,IF(SUM(X36,Y36)&lt;=0,"",SUM(X36,Y36)))</f>
        <v/>
      </c>
      <c r="AA36" s="47" t="str">
        <f t="shared" si="11"/>
        <v/>
      </c>
      <c r="AB36" s="15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41393</v>
      </c>
      <c r="E37" s="41">
        <f>EOMONTH($D$9-1,1)</f>
        <v>41394</v>
      </c>
      <c r="F37" s="42"/>
      <c r="G37" s="43">
        <f>IF(C37="","",D37)</f>
        <v>41393</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1</v>
      </c>
      <c r="V37">
        <f t="shared" si="7"/>
        <v>1</v>
      </c>
      <c r="W37">
        <f t="shared" si="13"/>
        <v>1</v>
      </c>
      <c r="X37" s="124" t="str">
        <f t="shared" si="8"/>
        <v/>
      </c>
      <c r="Y37" s="124" t="str">
        <f t="shared" si="9"/>
        <v/>
      </c>
      <c r="Z37" s="132" t="str">
        <f>IF(C37="","",IF(W37=1,M37,IF(SUM(X37,Y37)&lt;=0,"",SUM(X37,Y37))))</f>
        <v/>
      </c>
      <c r="AA37" s="47" t="str">
        <f t="shared" si="11"/>
        <v/>
      </c>
      <c r="AB37" s="15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41394</v>
      </c>
      <c r="E38" s="41">
        <f>EOMONTH($D$9-1,1)</f>
        <v>41394</v>
      </c>
      <c r="F38" s="42"/>
      <c r="G38" s="43">
        <f>IF(C38="","",D38)</f>
        <v>41394</v>
      </c>
      <c r="H38" s="44"/>
      <c r="I38" s="250"/>
      <c r="J38" s="126" t="s">
        <v>29</v>
      </c>
      <c r="K38" s="251"/>
      <c r="L38" s="46">
        <f t="shared" si="2"/>
        <v>0</v>
      </c>
      <c r="M38" s="131" t="str">
        <f t="shared" si="3"/>
        <v/>
      </c>
      <c r="N38" s="130">
        <f t="shared" si="12"/>
        <v>0</v>
      </c>
      <c r="O38" s="33" t="str">
        <f>IF(AND(L38&gt;0,W38="",C38&lt;&gt;""),1,"")</f>
        <v/>
      </c>
      <c r="P38" s="45" t="s">
        <v>28</v>
      </c>
      <c r="Q38" s="250"/>
      <c r="R38" s="126" t="s">
        <v>29</v>
      </c>
      <c r="S38" s="251"/>
      <c r="T38" s="46">
        <f t="shared" si="5"/>
        <v>0</v>
      </c>
      <c r="U38">
        <f t="shared" si="6"/>
        <v>2</v>
      </c>
      <c r="V38">
        <f t="shared" si="7"/>
        <v>0</v>
      </c>
      <c r="W38" t="str">
        <f t="shared" si="13"/>
        <v/>
      </c>
      <c r="X38" s="124" t="str">
        <f t="shared" si="8"/>
        <v/>
      </c>
      <c r="Y38" s="124" t="str">
        <f t="shared" si="9"/>
        <v/>
      </c>
      <c r="Z38" s="132" t="str">
        <f>IF(C38="","",IF(W38=1,M38,IF(SUM(X38,Y38)&lt;=0,"",SUM(X38,Y38))))</f>
        <v/>
      </c>
      <c r="AA38" s="47" t="str">
        <f>IF(Z38="","",IF(Z38&gt;$AA$8,"○",""))</f>
        <v/>
      </c>
      <c r="AB38" s="15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41395</v>
      </c>
      <c r="E39" s="41">
        <f>EOMONTH($D$9-1,1)</f>
        <v>41394</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15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21</v>
      </c>
      <c r="W40" s="159">
        <f>SUM(W9:W39)</f>
        <v>9</v>
      </c>
      <c r="Z40" s="19">
        <f>SUM(Z9:Z39)</f>
        <v>0</v>
      </c>
      <c r="AA40" s="39"/>
      <c r="AL40" s="145"/>
      <c r="AM40" s="69"/>
      <c r="AN40" s="69"/>
      <c r="AO40" s="69"/>
      <c r="AP40" s="69"/>
      <c r="AQ40" s="69"/>
      <c r="AR40" s="69"/>
      <c r="AS40" s="69"/>
      <c r="AT40" s="139">
        <f>SUM(AT9:AT39)</f>
        <v>0</v>
      </c>
      <c r="AU40" s="146"/>
    </row>
    <row r="41" spans="3:51" ht="16.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24" t="s">
        <v>9</v>
      </c>
      <c r="E43" s="22">
        <f>DATE(C8,4,29)</f>
        <v>41393</v>
      </c>
      <c r="F43" s="23" t="s">
        <v>10</v>
      </c>
      <c r="G43" s="86"/>
      <c r="M43" s="13" t="s">
        <v>189</v>
      </c>
      <c r="O43" s="13" t="s">
        <v>199</v>
      </c>
      <c r="U43" s="13" t="s">
        <v>190</v>
      </c>
      <c r="Z43" s="13" t="s">
        <v>191</v>
      </c>
      <c r="AM43" t="s">
        <v>268</v>
      </c>
    </row>
    <row r="44" spans="3:51" hidden="1">
      <c r="D44" s="24" t="s">
        <v>11</v>
      </c>
      <c r="E44" s="22" t="str">
        <f>L61</f>
        <v/>
      </c>
      <c r="F44" s="23" t="s">
        <v>10</v>
      </c>
      <c r="G44" s="21"/>
      <c r="M44" s="38">
        <f>COUNTIF(M9:M39,"&gt;0")</f>
        <v>0</v>
      </c>
      <c r="O44" s="160">
        <f>IF(M40="",Z40,SUM(Z40-M40))</f>
        <v>0</v>
      </c>
      <c r="U44" s="38">
        <f>SUM(COUNT(U9:U39),-W40,M44)</f>
        <v>21</v>
      </c>
      <c r="Z44" s="38">
        <f>COUNTIF(Z9:Z39,"&gt;0")</f>
        <v>0</v>
      </c>
      <c r="AM44" s="159">
        <f>COUNT(AM9:AM39)</f>
        <v>0</v>
      </c>
      <c r="AW44" s="18">
        <f>COUNT(AW9:AW39)</f>
        <v>0</v>
      </c>
      <c r="AX44" s="18">
        <f>COUNT(AX9:AX39)</f>
        <v>0</v>
      </c>
      <c r="AY44" s="18">
        <f>SUM(AW44:AX44)</f>
        <v>0</v>
      </c>
    </row>
    <row r="45" spans="3:51" hidden="1">
      <c r="D45" s="24" t="s">
        <v>12</v>
      </c>
      <c r="E45" s="22">
        <f>DATE(C8,5,3)</f>
        <v>41397</v>
      </c>
      <c r="F45" s="23" t="s">
        <v>10</v>
      </c>
      <c r="G45" s="21"/>
      <c r="AW45" s="268">
        <f>SUM(AW9:AW39)</f>
        <v>0</v>
      </c>
      <c r="AX45" s="268">
        <f>SUM(AX9:AX39)</f>
        <v>0</v>
      </c>
      <c r="AY45" s="268">
        <f>SUM(AW45:AX45)</f>
        <v>0</v>
      </c>
    </row>
    <row r="46" spans="3:51" hidden="1">
      <c r="D46" s="24" t="s">
        <v>13</v>
      </c>
      <c r="E46" s="22">
        <f>DATE(C8,5,4)</f>
        <v>41398</v>
      </c>
      <c r="F46" s="23" t="s">
        <v>10</v>
      </c>
      <c r="G46" s="21"/>
    </row>
    <row r="47" spans="3:51" hidden="1">
      <c r="D47" s="24" t="s">
        <v>14</v>
      </c>
      <c r="E47" s="22">
        <f>DATE(C8,5,5)</f>
        <v>41399</v>
      </c>
      <c r="F47" s="23" t="s">
        <v>10</v>
      </c>
      <c r="G47" s="21"/>
    </row>
    <row r="48" spans="3:51" hidden="1">
      <c r="D48" s="24" t="s">
        <v>11</v>
      </c>
      <c r="E48" s="22">
        <f>Q64</f>
        <v>41400</v>
      </c>
      <c r="F48" s="23" t="s">
        <v>10</v>
      </c>
      <c r="G48" s="21"/>
      <c r="L48" t="s">
        <v>30</v>
      </c>
      <c r="M48"/>
      <c r="N48"/>
      <c r="O48" t="s">
        <v>31</v>
      </c>
      <c r="P48" t="s">
        <v>31</v>
      </c>
      <c r="Q48" t="s">
        <v>30</v>
      </c>
      <c r="R48"/>
      <c r="S48"/>
      <c r="T48"/>
    </row>
    <row r="49" spans="4:26" hidden="1">
      <c r="D49" s="20"/>
      <c r="E49" s="21"/>
      <c r="G49" s="21"/>
      <c r="L49" t="s">
        <v>32</v>
      </c>
      <c r="M49"/>
      <c r="N49"/>
      <c r="O49" t="s">
        <v>33</v>
      </c>
      <c r="P49" t="s">
        <v>34</v>
      </c>
      <c r="Q49" t="s">
        <v>35</v>
      </c>
      <c r="R49"/>
      <c r="S49"/>
      <c r="T49"/>
      <c r="W49" s="230" t="str">
        <f>IF(基本事項!H15="","",基本事項!H15)</f>
        <v>運動会</v>
      </c>
      <c r="X49" s="229" t="str">
        <f>IF(基本事項!D15="","",基本事項!D15)</f>
        <v/>
      </c>
      <c r="Z49" s="33" t="s">
        <v>188</v>
      </c>
    </row>
    <row r="50" spans="4:26" hidden="1">
      <c r="D50" s="24" t="s">
        <v>15</v>
      </c>
      <c r="E50" s="22">
        <f>L57</f>
        <v>41470</v>
      </c>
      <c r="F50" s="23"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c r="Z50" s="13" t="s">
        <v>187</v>
      </c>
    </row>
    <row r="51" spans="4:26" hidden="1">
      <c r="D51" s="24"/>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6" hidden="1">
      <c r="D52" s="24" t="s">
        <v>16</v>
      </c>
      <c r="E52" s="22">
        <f>Q57</f>
        <v>41533</v>
      </c>
      <c r="F52" s="23"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6" hidden="1">
      <c r="D53" s="24" t="s">
        <v>37</v>
      </c>
      <c r="E53" s="22" t="str">
        <f>L64</f>
        <v/>
      </c>
      <c r="F53" s="23"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6" hidden="1">
      <c r="D54" s="24" t="s">
        <v>17</v>
      </c>
      <c r="E54" s="22">
        <f>DATE(C8,9,Q69)</f>
        <v>41540</v>
      </c>
      <c r="F54" s="23"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6" hidden="1">
      <c r="D55" s="24" t="s">
        <v>11</v>
      </c>
      <c r="E55" s="22" t="str">
        <f>R61</f>
        <v/>
      </c>
      <c r="F55" s="23"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6" hidden="1">
      <c r="D56" s="24" t="s">
        <v>18</v>
      </c>
      <c r="E56" s="22">
        <f>P57</f>
        <v>41561</v>
      </c>
      <c r="F56" s="23"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6" hidden="1">
      <c r="D57" s="20"/>
      <c r="E57" s="25"/>
      <c r="F57" s="12"/>
      <c r="G57" s="21"/>
      <c r="H57" s="13"/>
      <c r="L57" s="18">
        <f>SUM(L50:L56)</f>
        <v>41470</v>
      </c>
      <c r="M57"/>
      <c r="N57"/>
      <c r="O57" s="18">
        <f>SUM(O50:O56)</f>
        <v>41288</v>
      </c>
      <c r="P57" s="18">
        <f>SUM(P50:P56)</f>
        <v>41561</v>
      </c>
      <c r="Q57" s="18">
        <f>SUM(Q50:Q56)</f>
        <v>41533</v>
      </c>
      <c r="R57" s="18">
        <f>SUM(R50:R56)</f>
        <v>41463</v>
      </c>
      <c r="S57"/>
      <c r="T57"/>
    </row>
    <row r="58" spans="4:26" hidden="1">
      <c r="D58" s="24" t="s">
        <v>19</v>
      </c>
      <c r="E58" s="22">
        <f>DATE(C8,11,3)</f>
        <v>41581</v>
      </c>
      <c r="F58" s="23" t="s">
        <v>10</v>
      </c>
      <c r="G58" s="21"/>
      <c r="L58"/>
      <c r="M58"/>
      <c r="N58"/>
      <c r="O58"/>
      <c r="P58"/>
      <c r="Q58"/>
      <c r="R58"/>
      <c r="S58"/>
      <c r="T58"/>
    </row>
    <row r="59" spans="4:26" hidden="1">
      <c r="D59" s="24" t="s">
        <v>11</v>
      </c>
      <c r="E59" s="22">
        <f>O61</f>
        <v>41582</v>
      </c>
      <c r="F59" s="23" t="s">
        <v>10</v>
      </c>
      <c r="G59" s="21"/>
      <c r="L59" t="s">
        <v>39</v>
      </c>
      <c r="M59"/>
      <c r="N59"/>
      <c r="O59"/>
      <c r="P59"/>
      <c r="Q59"/>
      <c r="R59"/>
      <c r="S59"/>
      <c r="T59"/>
    </row>
    <row r="60" spans="4:26" hidden="1">
      <c r="D60" s="24" t="s">
        <v>20</v>
      </c>
      <c r="E60" s="22">
        <f>DATE(C8,11,23)</f>
        <v>41601</v>
      </c>
      <c r="F60" s="23" t="s">
        <v>10</v>
      </c>
      <c r="G60" s="21"/>
      <c r="L60" t="s">
        <v>40</v>
      </c>
      <c r="M60"/>
      <c r="N60"/>
      <c r="O60" t="s">
        <v>41</v>
      </c>
      <c r="P60" t="s">
        <v>42</v>
      </c>
      <c r="Q60" t="s">
        <v>43</v>
      </c>
      <c r="R60" t="s">
        <v>44</v>
      </c>
      <c r="S60" t="s">
        <v>45</v>
      </c>
      <c r="T60" t="s">
        <v>46</v>
      </c>
    </row>
    <row r="61" spans="4:26" hidden="1">
      <c r="D61" s="24" t="s">
        <v>11</v>
      </c>
      <c r="E61" s="22" t="str">
        <f>P61</f>
        <v/>
      </c>
      <c r="F61" s="23"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6" hidden="1">
      <c r="D62" s="225" t="str">
        <f>IF(基本事項!O15="","",基本事項!O15)</f>
        <v>運動会振替</v>
      </c>
      <c r="E62" s="226" t="str">
        <f>IF(基本事項!K15="","",基本事項!K15)</f>
        <v/>
      </c>
      <c r="G62" s="21"/>
      <c r="L62"/>
      <c r="M62"/>
      <c r="N62"/>
      <c r="O62"/>
      <c r="P62"/>
      <c r="Q62"/>
      <c r="R62"/>
      <c r="S62"/>
      <c r="T62"/>
    </row>
    <row r="63" spans="4:26" hidden="1">
      <c r="D63" s="24" t="s">
        <v>21</v>
      </c>
      <c r="E63" s="22">
        <f>DATE(C8,12,23)</f>
        <v>41631</v>
      </c>
      <c r="F63" s="23" t="s">
        <v>10</v>
      </c>
      <c r="G63" s="21"/>
      <c r="L63" t="s">
        <v>47</v>
      </c>
      <c r="M63"/>
      <c r="N63"/>
      <c r="O63"/>
      <c r="P63"/>
      <c r="Q63" t="s">
        <v>48</v>
      </c>
      <c r="R63"/>
      <c r="S63"/>
      <c r="T63"/>
    </row>
    <row r="64" spans="4:26" hidden="1">
      <c r="D64" s="24" t="s">
        <v>11</v>
      </c>
      <c r="E64" s="22" t="str">
        <f>Q61</f>
        <v/>
      </c>
      <c r="F64" s="23" t="s">
        <v>10</v>
      </c>
      <c r="G64" s="21"/>
      <c r="L64" s="30" t="str">
        <f>IF(WEEKDAY(E54)=4,E54-1,"")</f>
        <v/>
      </c>
      <c r="M64"/>
      <c r="N64"/>
      <c r="O64"/>
      <c r="P64"/>
      <c r="Q64" s="30">
        <f>IF(WEEKDAY(E45)=1,E45+3,IF(WEEKDAY(E46)=1,E46+2,IF(WEEKDAY(E47)=1,E47+1,"")))</f>
        <v>41400</v>
      </c>
      <c r="R64"/>
      <c r="S64"/>
      <c r="T64"/>
    </row>
    <row r="65" spans="4:20" hidden="1">
      <c r="D65" s="24" t="s">
        <v>22</v>
      </c>
      <c r="E65" s="22">
        <f>DATE(C8,12,29)</f>
        <v>41637</v>
      </c>
      <c r="F65" s="23" t="s">
        <v>10</v>
      </c>
      <c r="G65" s="21"/>
      <c r="L65"/>
      <c r="M65"/>
      <c r="N65"/>
      <c r="O65"/>
      <c r="P65"/>
      <c r="Q65"/>
      <c r="R65"/>
      <c r="S65"/>
      <c r="T65"/>
    </row>
    <row r="66" spans="4:20" hidden="1">
      <c r="D66" s="24" t="s">
        <v>22</v>
      </c>
      <c r="E66" s="22">
        <f>DATE(C8,12,30)</f>
        <v>41638</v>
      </c>
      <c r="F66" s="23" t="s">
        <v>10</v>
      </c>
      <c r="G66" s="21"/>
      <c r="L66" t="s">
        <v>45</v>
      </c>
      <c r="M66"/>
      <c r="N66"/>
      <c r="O66"/>
      <c r="P66"/>
      <c r="Q66"/>
      <c r="R66"/>
      <c r="S66"/>
      <c r="T66"/>
    </row>
    <row r="67" spans="4:20" hidden="1">
      <c r="D67" s="24" t="s">
        <v>22</v>
      </c>
      <c r="E67" s="22">
        <f>DATE(C8,12,31)</f>
        <v>41639</v>
      </c>
      <c r="F67" s="23"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24" t="s">
        <v>23</v>
      </c>
      <c r="E69" s="27">
        <f>DATE(C8,1,1)</f>
        <v>41275</v>
      </c>
      <c r="F69" s="23" t="s">
        <v>10</v>
      </c>
      <c r="G69" s="28"/>
      <c r="L69" s="18">
        <f>(C8-2000)*0.242194</f>
        <v>3.1485219999999998</v>
      </c>
      <c r="M69"/>
      <c r="N69"/>
      <c r="O69"/>
      <c r="P69"/>
      <c r="Q69" s="30">
        <f>INT(Q70+Q71-Q72)</f>
        <v>23</v>
      </c>
      <c r="R69"/>
      <c r="S69"/>
      <c r="T69"/>
    </row>
    <row r="70" spans="4:20" hidden="1">
      <c r="D70" s="24" t="s">
        <v>24</v>
      </c>
      <c r="E70" s="27">
        <f>DATE(C8,1,2)</f>
        <v>41276</v>
      </c>
      <c r="F70" s="23" t="s">
        <v>10</v>
      </c>
      <c r="G70" s="28"/>
      <c r="L70" s="18">
        <f>INT((C8-2000)/4)</f>
        <v>3</v>
      </c>
      <c r="M70"/>
      <c r="N70"/>
      <c r="O70"/>
      <c r="P70"/>
      <c r="Q70" s="18">
        <v>23.09</v>
      </c>
      <c r="R70"/>
      <c r="S70"/>
      <c r="T70"/>
    </row>
    <row r="71" spans="4:20" hidden="1">
      <c r="D71" s="24" t="s">
        <v>24</v>
      </c>
      <c r="E71" s="27">
        <f>DATE(C8,1,3)</f>
        <v>41277</v>
      </c>
      <c r="F71" s="23" t="s">
        <v>10</v>
      </c>
      <c r="G71" s="28"/>
      <c r="L71"/>
      <c r="M71"/>
      <c r="N71"/>
      <c r="O71"/>
      <c r="P71"/>
      <c r="Q71" s="18">
        <f>(C8-2000)*0.242194</f>
        <v>3.1485219999999998</v>
      </c>
      <c r="R71"/>
      <c r="S71"/>
      <c r="T71"/>
    </row>
    <row r="72" spans="4:20" hidden="1">
      <c r="D72" s="24" t="s">
        <v>25</v>
      </c>
      <c r="E72" s="27">
        <f>O57</f>
        <v>41288</v>
      </c>
      <c r="F72" s="23"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24" t="s">
        <v>26</v>
      </c>
      <c r="E74" s="27">
        <f>DATE(C8,2,11)</f>
        <v>41316</v>
      </c>
      <c r="F74" s="31" t="s">
        <v>10</v>
      </c>
      <c r="G74" s="28"/>
    </row>
    <row r="75" spans="4:20" hidden="1">
      <c r="D75" s="24" t="s">
        <v>11</v>
      </c>
      <c r="E75" s="22" t="str">
        <f>T61</f>
        <v/>
      </c>
      <c r="F75" s="23" t="s">
        <v>10</v>
      </c>
      <c r="G75" s="21"/>
    </row>
    <row r="76" spans="4:20" hidden="1">
      <c r="D76" s="24" t="s">
        <v>27</v>
      </c>
      <c r="E76" s="27">
        <f>DATE(C8,3,L67)</f>
        <v>41353</v>
      </c>
      <c r="F76" s="23" t="s">
        <v>10</v>
      </c>
      <c r="G76" s="28"/>
    </row>
    <row r="77" spans="4:20" hidden="1">
      <c r="D77" s="24" t="s">
        <v>11</v>
      </c>
      <c r="E77" s="22" t="str">
        <f>S61</f>
        <v/>
      </c>
      <c r="F77" s="23" t="s">
        <v>10</v>
      </c>
      <c r="G77" s="21"/>
    </row>
    <row r="78" spans="4:20" hidden="1">
      <c r="D78" s="223" t="str">
        <f>IF(基本事項!O17="","",基本事項!O17)</f>
        <v/>
      </c>
      <c r="E78" s="228" t="str">
        <f>IF(基本事項!K17="","",基本事項!K17)</f>
        <v/>
      </c>
      <c r="G78" s="32"/>
    </row>
  </sheetData>
  <sheetProtection sheet="1" objects="1" scenarios="1"/>
  <mergeCells count="16">
    <mergeCell ref="C6:C7"/>
    <mergeCell ref="G6:G7"/>
    <mergeCell ref="I6:K6"/>
    <mergeCell ref="Q6:S6"/>
    <mergeCell ref="Z6:Z7"/>
    <mergeCell ref="AA6:AA7"/>
    <mergeCell ref="AQ7:AS7"/>
    <mergeCell ref="AM7:AO7"/>
    <mergeCell ref="AE28:AF28"/>
    <mergeCell ref="AG28:AJ28"/>
    <mergeCell ref="AB6:AB7"/>
    <mergeCell ref="AE10:AJ11"/>
    <mergeCell ref="AE12:AJ13"/>
    <mergeCell ref="AE14:AJ16"/>
    <mergeCell ref="AE17:AJ19"/>
    <mergeCell ref="AE20:AJ23"/>
  </mergeCells>
  <phoneticPr fontId="1"/>
  <conditionalFormatting sqref="G9:G39">
    <cfRule type="expression" dxfId="69" priority="22">
      <formula>WEEKDAY(D9)=1</formula>
    </cfRule>
  </conditionalFormatting>
  <conditionalFormatting sqref="G9:G39">
    <cfRule type="expression" dxfId="68" priority="21">
      <formula>WEEKDAY(D9)=7</formula>
    </cfRule>
  </conditionalFormatting>
  <conditionalFormatting sqref="G9:G39">
    <cfRule type="expression" dxfId="67" priority="20">
      <formula>COUNTIF($E$43:$E$78,D9)=1</formula>
    </cfRule>
  </conditionalFormatting>
  <conditionalFormatting sqref="G9:G39">
    <cfRule type="expression" dxfId="66" priority="18" stopIfTrue="1">
      <formula>COUNTIF($X$49:$X$51,D9)</formula>
    </cfRule>
  </conditionalFormatting>
  <conditionalFormatting sqref="I9:I39 K9:K39 S9:S39 Q9:Q39 AM9:AM39 AQ9:AQ39 AO9:AO39 AS9:AS39">
    <cfRule type="cellIs" dxfId="65" priority="8" operator="equal">
      <formula>""</formula>
    </cfRule>
  </conditionalFormatting>
  <pageMargins left="0.74" right="0.28999999999999998" top="0.75" bottom="0.52" header="0.3" footer="0.3"/>
  <pageSetup paperSize="9" scale="98" orientation="portrait" r:id="rId1"/>
</worksheet>
</file>

<file path=xl/worksheets/sheet5.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5</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41395</v>
      </c>
      <c r="E9" s="42"/>
      <c r="F9" s="42"/>
      <c r="G9" s="43">
        <f t="shared" ref="G9:G36" si="1">D9</f>
        <v>41395</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3</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41396</v>
      </c>
      <c r="E10" s="42"/>
      <c r="F10" s="42"/>
      <c r="G10" s="43">
        <f t="shared" si="1"/>
        <v>41396</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4</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41397</v>
      </c>
      <c r="E11" s="42"/>
      <c r="F11" s="42"/>
      <c r="G11" s="43">
        <f t="shared" si="1"/>
        <v>41397</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5</v>
      </c>
      <c r="V11" s="12">
        <f t="shared" si="7"/>
        <v>1</v>
      </c>
      <c r="W11">
        <f t="shared" si="13"/>
        <v>1</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41398</v>
      </c>
      <c r="E12" s="42"/>
      <c r="F12" s="42"/>
      <c r="G12" s="43">
        <f t="shared" si="1"/>
        <v>41398</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6</v>
      </c>
      <c r="V12" s="12">
        <f t="shared" si="7"/>
        <v>1</v>
      </c>
      <c r="W12">
        <f t="shared" si="13"/>
        <v>1</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41399</v>
      </c>
      <c r="E13" s="42"/>
      <c r="F13" s="42"/>
      <c r="G13" s="43">
        <f t="shared" si="1"/>
        <v>41399</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7</v>
      </c>
      <c r="V13" s="12">
        <f t="shared" si="7"/>
        <v>1</v>
      </c>
      <c r="W13">
        <f t="shared" si="13"/>
        <v>1</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41400</v>
      </c>
      <c r="E14" s="42"/>
      <c r="F14" s="42"/>
      <c r="G14" s="43">
        <f t="shared" si="1"/>
        <v>41400</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1</v>
      </c>
      <c r="V14" s="12">
        <f t="shared" si="7"/>
        <v>1</v>
      </c>
      <c r="W14">
        <f t="shared" si="13"/>
        <v>1</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41401</v>
      </c>
      <c r="E15" s="42"/>
      <c r="F15" s="42"/>
      <c r="G15" s="43">
        <f t="shared" si="1"/>
        <v>41401</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2</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41402</v>
      </c>
      <c r="E16" s="42"/>
      <c r="F16" s="42"/>
      <c r="G16" s="43">
        <f t="shared" si="1"/>
        <v>41402</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3</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41403</v>
      </c>
      <c r="E17" s="42"/>
      <c r="F17" s="42"/>
      <c r="G17" s="43">
        <f t="shared" si="1"/>
        <v>41403</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4</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41404</v>
      </c>
      <c r="E18" s="42"/>
      <c r="F18" s="42"/>
      <c r="G18" s="43">
        <f t="shared" si="1"/>
        <v>41404</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5</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41405</v>
      </c>
      <c r="E19" s="42"/>
      <c r="F19" s="42"/>
      <c r="G19" s="43">
        <f t="shared" si="1"/>
        <v>41405</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6</v>
      </c>
      <c r="V19" s="12">
        <f t="shared" si="7"/>
        <v>0</v>
      </c>
      <c r="W19">
        <f t="shared" si="13"/>
        <v>1</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41406</v>
      </c>
      <c r="E20" s="42"/>
      <c r="F20" s="42"/>
      <c r="G20" s="43">
        <f t="shared" si="1"/>
        <v>41406</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7</v>
      </c>
      <c r="V20" s="12">
        <f t="shared" si="7"/>
        <v>0</v>
      </c>
      <c r="W20">
        <f t="shared" si="13"/>
        <v>1</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41407</v>
      </c>
      <c r="E21" s="42"/>
      <c r="F21" s="42"/>
      <c r="G21" s="43">
        <f t="shared" si="1"/>
        <v>41407</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1</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41408</v>
      </c>
      <c r="E22" s="42"/>
      <c r="F22" s="42"/>
      <c r="G22" s="43">
        <f t="shared" si="1"/>
        <v>41408</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2</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41409</v>
      </c>
      <c r="E23" s="42"/>
      <c r="F23" s="42"/>
      <c r="G23" s="43">
        <f t="shared" si="1"/>
        <v>41409</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3</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41410</v>
      </c>
      <c r="E24" s="42"/>
      <c r="F24" s="42"/>
      <c r="G24" s="43">
        <f t="shared" si="1"/>
        <v>41410</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4</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41411</v>
      </c>
      <c r="E25" s="42"/>
      <c r="F25" s="42"/>
      <c r="G25" s="43">
        <f t="shared" si="1"/>
        <v>41411</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5</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41412</v>
      </c>
      <c r="E26" s="42"/>
      <c r="F26" s="42"/>
      <c r="G26" s="43">
        <f t="shared" si="1"/>
        <v>41412</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6</v>
      </c>
      <c r="V26" s="12">
        <f t="shared" si="7"/>
        <v>0</v>
      </c>
      <c r="W26">
        <f t="shared" si="13"/>
        <v>1</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41413</v>
      </c>
      <c r="E27" s="42"/>
      <c r="F27" s="42"/>
      <c r="G27" s="43">
        <f t="shared" si="1"/>
        <v>41413</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7</v>
      </c>
      <c r="V27" s="12">
        <f t="shared" si="7"/>
        <v>0</v>
      </c>
      <c r="W27">
        <f t="shared" si="13"/>
        <v>1</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41414</v>
      </c>
      <c r="E28" s="42"/>
      <c r="F28" s="42"/>
      <c r="G28" s="43">
        <f t="shared" si="1"/>
        <v>41414</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1</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41415</v>
      </c>
      <c r="E29" s="42"/>
      <c r="F29" s="42"/>
      <c r="G29" s="43">
        <f t="shared" si="1"/>
        <v>41415</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2</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41416</v>
      </c>
      <c r="E30" s="42"/>
      <c r="F30" s="42"/>
      <c r="G30" s="43">
        <f t="shared" si="1"/>
        <v>41416</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3</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41417</v>
      </c>
      <c r="E31" s="42"/>
      <c r="F31" s="42"/>
      <c r="G31" s="43">
        <f t="shared" si="1"/>
        <v>41417</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4</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41418</v>
      </c>
      <c r="E32" s="42"/>
      <c r="F32" s="42"/>
      <c r="G32" s="43">
        <f t="shared" si="1"/>
        <v>41418</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5</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41419</v>
      </c>
      <c r="E33" s="42"/>
      <c r="F33" s="42"/>
      <c r="G33" s="43">
        <f t="shared" si="1"/>
        <v>41419</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6</v>
      </c>
      <c r="V33" s="12">
        <f t="shared" si="7"/>
        <v>0</v>
      </c>
      <c r="W33">
        <f t="shared" si="13"/>
        <v>1</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41420</v>
      </c>
      <c r="E34" s="42"/>
      <c r="F34" s="42"/>
      <c r="G34" s="43">
        <f t="shared" si="1"/>
        <v>41420</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7</v>
      </c>
      <c r="V34" s="12">
        <f t="shared" si="7"/>
        <v>0</v>
      </c>
      <c r="W34">
        <f t="shared" si="13"/>
        <v>1</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41421</v>
      </c>
      <c r="E35" s="42"/>
      <c r="F35" s="42"/>
      <c r="G35" s="43">
        <f>D35</f>
        <v>41421</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1</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41422</v>
      </c>
      <c r="E36" s="49"/>
      <c r="F36" s="42"/>
      <c r="G36" s="43">
        <f t="shared" si="1"/>
        <v>41422</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2</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41423</v>
      </c>
      <c r="E37" s="41">
        <f>EOMONTH($D$9-1,1)</f>
        <v>41425</v>
      </c>
      <c r="F37" s="42"/>
      <c r="G37" s="43">
        <f>IF(C37="","",D37)</f>
        <v>41423</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3</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41424</v>
      </c>
      <c r="E38" s="41">
        <f>EOMONTH($D$9-1,1)</f>
        <v>41425</v>
      </c>
      <c r="F38" s="42"/>
      <c r="G38" s="43">
        <f>IF(C38="","",D38)</f>
        <v>41424</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4</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41425</v>
      </c>
      <c r="E39" s="41">
        <f>EOMONTH($D$9-1,1)</f>
        <v>41425</v>
      </c>
      <c r="F39" s="42"/>
      <c r="G39" s="43">
        <f>IF(C39="","",D39)</f>
        <v>41425</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5</v>
      </c>
      <c r="V39">
        <f t="shared" si="7"/>
        <v>0</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21</v>
      </c>
      <c r="W40" s="159">
        <f>SUM(W9:W39)</f>
        <v>10</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21</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64" priority="17">
      <formula>WEEKDAY(D9)=1</formula>
    </cfRule>
  </conditionalFormatting>
  <conditionalFormatting sqref="G9:G39">
    <cfRule type="expression" dxfId="63" priority="16">
      <formula>WEEKDAY(D9)=7</formula>
    </cfRule>
  </conditionalFormatting>
  <conditionalFormatting sqref="G9:G39">
    <cfRule type="expression" dxfId="62" priority="15">
      <formula>COUNTIF($E$43:$E$78,D9)=1</formula>
    </cfRule>
  </conditionalFormatting>
  <conditionalFormatting sqref="G9:G39">
    <cfRule type="expression" dxfId="61" priority="13" stopIfTrue="1">
      <formula>COUNTIF($X$49:$X$51,D9)</formula>
    </cfRule>
  </conditionalFormatting>
  <conditionalFormatting sqref="I9:I39 Q9:Q39 K9:K39 S9:S39 AO9:AO39 AS9:AS39 AM9:AM39 AQ9:AQ39">
    <cfRule type="cellIs" dxfId="60" priority="10" operator="equal">
      <formula>""</formula>
    </cfRule>
  </conditionalFormatting>
  <pageMargins left="0.74" right="0.28999999999999998" top="0.75" bottom="0.52" header="0.3" footer="0.3"/>
  <pageSetup paperSize="9" scale="98" orientation="portrait" verticalDpi="0" r:id="rId1"/>
</worksheet>
</file>

<file path=xl/worksheets/sheet6.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6</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t="s">
        <v>213</v>
      </c>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41426</v>
      </c>
      <c r="E9" s="42"/>
      <c r="F9" s="42"/>
      <c r="G9" s="43">
        <f t="shared" ref="G9:G36" si="1">D9</f>
        <v>41426</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6</v>
      </c>
      <c r="V9">
        <f t="shared" ref="V9:V39" si="7">IF(G9="","",COUNTIF($E$43:$E$78,G9))</f>
        <v>0</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41427</v>
      </c>
      <c r="E10" s="42"/>
      <c r="F10" s="42"/>
      <c r="G10" s="43">
        <f t="shared" si="1"/>
        <v>41427</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7</v>
      </c>
      <c r="V10" s="12">
        <f t="shared" si="7"/>
        <v>0</v>
      </c>
      <c r="W10">
        <f t="shared" ref="W10:W39" si="13">IF(N10=1,"",IF(OR(V10=1,SUM(U10:V10)&gt;=6),1,""))</f>
        <v>1</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41428</v>
      </c>
      <c r="E11" s="42"/>
      <c r="F11" s="42"/>
      <c r="G11" s="43">
        <f t="shared" si="1"/>
        <v>41428</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1</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41429</v>
      </c>
      <c r="E12" s="42"/>
      <c r="F12" s="42"/>
      <c r="G12" s="43">
        <f t="shared" si="1"/>
        <v>41429</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2</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41430</v>
      </c>
      <c r="E13" s="42"/>
      <c r="F13" s="42"/>
      <c r="G13" s="43">
        <f t="shared" si="1"/>
        <v>41430</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3</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41431</v>
      </c>
      <c r="E14" s="42"/>
      <c r="F14" s="42"/>
      <c r="G14" s="43">
        <f t="shared" si="1"/>
        <v>41431</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4</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41432</v>
      </c>
      <c r="E15" s="42"/>
      <c r="F15" s="42"/>
      <c r="G15" s="43">
        <f t="shared" si="1"/>
        <v>41432</v>
      </c>
      <c r="H15" s="44"/>
      <c r="I15" s="250"/>
      <c r="J15" s="126" t="s">
        <v>29</v>
      </c>
      <c r="K15" s="251"/>
      <c r="L15" s="46">
        <f t="shared" si="2"/>
        <v>0</v>
      </c>
      <c r="M15" s="131" t="str">
        <f>IF(W15="","",IF(OR(I15="",Q15=""),"",SUM(T15,-L15)))</f>
        <v/>
      </c>
      <c r="N15" s="130">
        <f t="shared" si="12"/>
        <v>0</v>
      </c>
      <c r="O15" s="33" t="str">
        <f t="shared" si="4"/>
        <v/>
      </c>
      <c r="P15" s="45" t="s">
        <v>28</v>
      </c>
      <c r="Q15" s="250"/>
      <c r="R15" s="126" t="s">
        <v>29</v>
      </c>
      <c r="S15" s="251"/>
      <c r="T15" s="46">
        <f t="shared" si="5"/>
        <v>0</v>
      </c>
      <c r="U15" s="12">
        <f t="shared" si="6"/>
        <v>5</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41433</v>
      </c>
      <c r="E16" s="42"/>
      <c r="F16" s="42"/>
      <c r="G16" s="43">
        <f t="shared" si="1"/>
        <v>41433</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6</v>
      </c>
      <c r="V16" s="12">
        <f t="shared" si="7"/>
        <v>0</v>
      </c>
      <c r="W16">
        <f t="shared" si="13"/>
        <v>1</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41434</v>
      </c>
      <c r="E17" s="42"/>
      <c r="F17" s="42"/>
      <c r="G17" s="43">
        <f t="shared" si="1"/>
        <v>41434</v>
      </c>
      <c r="H17" s="44"/>
      <c r="I17" s="250"/>
      <c r="J17" s="126" t="s">
        <v>29</v>
      </c>
      <c r="K17" s="251"/>
      <c r="L17" s="46">
        <f t="shared" si="2"/>
        <v>0</v>
      </c>
      <c r="M17" s="131" t="str">
        <f t="shared" si="3"/>
        <v/>
      </c>
      <c r="N17" s="130">
        <f t="shared" si="12"/>
        <v>0</v>
      </c>
      <c r="O17" s="33" t="str">
        <f>IF(AND(L17&gt;0,W17="",C17&lt;&gt;""),1,"")</f>
        <v/>
      </c>
      <c r="P17" s="45" t="s">
        <v>28</v>
      </c>
      <c r="Q17" s="250"/>
      <c r="R17" s="126" t="s">
        <v>29</v>
      </c>
      <c r="S17" s="251"/>
      <c r="T17" s="46">
        <f t="shared" si="5"/>
        <v>0</v>
      </c>
      <c r="U17" s="12">
        <f t="shared" si="6"/>
        <v>7</v>
      </c>
      <c r="V17" s="12">
        <f t="shared" si="7"/>
        <v>0</v>
      </c>
      <c r="W17">
        <f t="shared" si="13"/>
        <v>1</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41435</v>
      </c>
      <c r="E18" s="42"/>
      <c r="F18" s="42"/>
      <c r="G18" s="43">
        <f t="shared" si="1"/>
        <v>41435</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1</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41436</v>
      </c>
      <c r="E19" s="42"/>
      <c r="F19" s="42"/>
      <c r="G19" s="43">
        <f t="shared" si="1"/>
        <v>41436</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2</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41437</v>
      </c>
      <c r="E20" s="42"/>
      <c r="F20" s="42"/>
      <c r="G20" s="43">
        <f t="shared" si="1"/>
        <v>41437</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3</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41438</v>
      </c>
      <c r="E21" s="42"/>
      <c r="F21" s="42"/>
      <c r="G21" s="43">
        <f t="shared" si="1"/>
        <v>41438</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4</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41439</v>
      </c>
      <c r="E22" s="42"/>
      <c r="F22" s="42"/>
      <c r="G22" s="43">
        <f t="shared" si="1"/>
        <v>41439</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5</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41440</v>
      </c>
      <c r="E23" s="42"/>
      <c r="F23" s="42"/>
      <c r="G23" s="43">
        <f t="shared" si="1"/>
        <v>41440</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6</v>
      </c>
      <c r="V23" s="12">
        <f t="shared" si="7"/>
        <v>0</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41441</v>
      </c>
      <c r="E24" s="42"/>
      <c r="F24" s="42"/>
      <c r="G24" s="43">
        <f t="shared" si="1"/>
        <v>41441</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7</v>
      </c>
      <c r="V24" s="12">
        <f t="shared" si="7"/>
        <v>0</v>
      </c>
      <c r="W24">
        <f t="shared" si="13"/>
        <v>1</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41442</v>
      </c>
      <c r="E25" s="42"/>
      <c r="F25" s="42"/>
      <c r="G25" s="43">
        <f t="shared" si="1"/>
        <v>41442</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1</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41443</v>
      </c>
      <c r="E26" s="42"/>
      <c r="F26" s="42"/>
      <c r="G26" s="43">
        <f t="shared" si="1"/>
        <v>41443</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2</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41444</v>
      </c>
      <c r="E27" s="42"/>
      <c r="F27" s="42"/>
      <c r="G27" s="43">
        <f t="shared" si="1"/>
        <v>41444</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3</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41445</v>
      </c>
      <c r="E28" s="42"/>
      <c r="F28" s="42"/>
      <c r="G28" s="43">
        <f t="shared" si="1"/>
        <v>41445</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4</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41446</v>
      </c>
      <c r="E29" s="42"/>
      <c r="F29" s="42"/>
      <c r="G29" s="43">
        <f t="shared" si="1"/>
        <v>41446</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5</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41447</v>
      </c>
      <c r="E30" s="42"/>
      <c r="F30" s="42"/>
      <c r="G30" s="43">
        <f t="shared" si="1"/>
        <v>41447</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6</v>
      </c>
      <c r="V30" s="12">
        <f t="shared" si="7"/>
        <v>0</v>
      </c>
      <c r="W30">
        <f t="shared" si="13"/>
        <v>1</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41448</v>
      </c>
      <c r="E31" s="42"/>
      <c r="F31" s="42"/>
      <c r="G31" s="43">
        <f t="shared" si="1"/>
        <v>41448</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7</v>
      </c>
      <c r="V31" s="12">
        <f t="shared" si="7"/>
        <v>0</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41449</v>
      </c>
      <c r="E32" s="42"/>
      <c r="F32" s="42"/>
      <c r="G32" s="43">
        <f t="shared" si="1"/>
        <v>41449</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1</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41450</v>
      </c>
      <c r="E33" s="42"/>
      <c r="F33" s="42"/>
      <c r="G33" s="43">
        <f t="shared" si="1"/>
        <v>41450</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2</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41451</v>
      </c>
      <c r="E34" s="42"/>
      <c r="F34" s="42"/>
      <c r="G34" s="43">
        <f t="shared" si="1"/>
        <v>41451</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3</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41452</v>
      </c>
      <c r="E35" s="42"/>
      <c r="F35" s="42"/>
      <c r="G35" s="43">
        <f>D35</f>
        <v>41452</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4</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41453</v>
      </c>
      <c r="E36" s="49"/>
      <c r="F36" s="42"/>
      <c r="G36" s="43">
        <f t="shared" si="1"/>
        <v>41453</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5</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41454</v>
      </c>
      <c r="E37" s="41">
        <f>EOMONTH($D$9-1,1)</f>
        <v>41455</v>
      </c>
      <c r="F37" s="42"/>
      <c r="G37" s="43">
        <f>IF(C37="","",D37)</f>
        <v>41454</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6</v>
      </c>
      <c r="V37">
        <f t="shared" si="7"/>
        <v>0</v>
      </c>
      <c r="W37">
        <f t="shared" si="13"/>
        <v>1</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41455</v>
      </c>
      <c r="E38" s="41">
        <f>EOMONTH($D$9-1,1)</f>
        <v>41455</v>
      </c>
      <c r="F38" s="42"/>
      <c r="G38" s="43">
        <f>IF(C38="","",D38)</f>
        <v>41455</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7</v>
      </c>
      <c r="V38">
        <f t="shared" si="7"/>
        <v>0</v>
      </c>
      <c r="W38">
        <f t="shared" si="13"/>
        <v>1</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41456</v>
      </c>
      <c r="E39" s="41">
        <f>EOMONTH($D$9-1,1)</f>
        <v>41455</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20</v>
      </c>
      <c r="W40" s="159">
        <f>SUM(W9:W39)</f>
        <v>10</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20</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30" t="str">
        <f>IF(基本事項!O15="","",基本事項!O15)</f>
        <v>運動会振替</v>
      </c>
      <c r="E62" s="231"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32" t="str">
        <f>IF(基本事項!O16="","",基本事項!O16)</f>
        <v/>
      </c>
      <c r="E68" s="233"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30" t="str">
        <f>IF(基本事項!O17="","",基本事項!O17)</f>
        <v/>
      </c>
      <c r="E78" s="231"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59" priority="11" stopIfTrue="1">
      <formula>COUNTIF($X$49:$X$51,D9)</formula>
    </cfRule>
    <cfRule type="expression" dxfId="58" priority="14">
      <formula>WEEKDAY(D9)=1</formula>
    </cfRule>
  </conditionalFormatting>
  <conditionalFormatting sqref="G9:G39">
    <cfRule type="expression" dxfId="57" priority="13">
      <formula>WEEKDAY(D9)=7</formula>
    </cfRule>
  </conditionalFormatting>
  <conditionalFormatting sqref="G9:G39">
    <cfRule type="expression" dxfId="56" priority="12">
      <formula>COUNTIF($E$43:$E$78,D9)=1</formula>
    </cfRule>
  </conditionalFormatting>
  <conditionalFormatting sqref="I9:I39 Q9:Q39 K9:K39 S9:S39 AO9:AO39 AS9:AS39 AM9:AM39 AQ9:AQ39">
    <cfRule type="cellIs" dxfId="55" priority="10" operator="equal">
      <formula>""</formula>
    </cfRule>
  </conditionalFormatting>
  <pageMargins left="0.74" right="0.28999999999999998" top="0.75" bottom="0.52" header="0.3" footer="0.3"/>
  <pageSetup paperSize="9" scale="98" orientation="portrait" verticalDpi="0" r:id="rId1"/>
</worksheet>
</file>

<file path=xl/worksheets/sheet7.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7</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41456</v>
      </c>
      <c r="E9" s="42"/>
      <c r="F9" s="42"/>
      <c r="G9" s="43">
        <f t="shared" ref="G9:G36" si="1">D9</f>
        <v>41456</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1</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41457</v>
      </c>
      <c r="E10" s="42"/>
      <c r="F10" s="42"/>
      <c r="G10" s="43">
        <f t="shared" si="1"/>
        <v>41457</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2</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41458</v>
      </c>
      <c r="E11" s="42"/>
      <c r="F11" s="42"/>
      <c r="G11" s="43">
        <f t="shared" si="1"/>
        <v>41458</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3</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41459</v>
      </c>
      <c r="E12" s="42"/>
      <c r="F12" s="42"/>
      <c r="G12" s="43">
        <f t="shared" si="1"/>
        <v>41459</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4</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41460</v>
      </c>
      <c r="E13" s="42"/>
      <c r="F13" s="42"/>
      <c r="G13" s="43">
        <f t="shared" si="1"/>
        <v>41460</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5</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41461</v>
      </c>
      <c r="E14" s="42"/>
      <c r="F14" s="42"/>
      <c r="G14" s="43">
        <f t="shared" si="1"/>
        <v>41461</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6</v>
      </c>
      <c r="V14" s="12">
        <f t="shared" si="7"/>
        <v>0</v>
      </c>
      <c r="W14">
        <f t="shared" si="13"/>
        <v>1</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41462</v>
      </c>
      <c r="E15" s="42"/>
      <c r="F15" s="42"/>
      <c r="G15" s="43">
        <f t="shared" si="1"/>
        <v>41462</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7</v>
      </c>
      <c r="V15" s="12">
        <f t="shared" si="7"/>
        <v>0</v>
      </c>
      <c r="W15">
        <f t="shared" si="13"/>
        <v>1</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41463</v>
      </c>
      <c r="E16" s="42"/>
      <c r="F16" s="42"/>
      <c r="G16" s="43">
        <f t="shared" si="1"/>
        <v>41463</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1</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41464</v>
      </c>
      <c r="E17" s="42"/>
      <c r="F17" s="42"/>
      <c r="G17" s="43">
        <f t="shared" si="1"/>
        <v>41464</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2</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41465</v>
      </c>
      <c r="E18" s="42"/>
      <c r="F18" s="42"/>
      <c r="G18" s="43">
        <f t="shared" si="1"/>
        <v>41465</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3</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41466</v>
      </c>
      <c r="E19" s="42"/>
      <c r="F19" s="42"/>
      <c r="G19" s="43">
        <f t="shared" si="1"/>
        <v>41466</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4</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41467</v>
      </c>
      <c r="E20" s="42"/>
      <c r="F20" s="42"/>
      <c r="G20" s="43">
        <f t="shared" si="1"/>
        <v>41467</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5</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41468</v>
      </c>
      <c r="E21" s="42"/>
      <c r="F21" s="42"/>
      <c r="G21" s="43">
        <f t="shared" si="1"/>
        <v>41468</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6</v>
      </c>
      <c r="V21" s="12">
        <f t="shared" si="7"/>
        <v>0</v>
      </c>
      <c r="W21">
        <f t="shared" si="13"/>
        <v>1</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41469</v>
      </c>
      <c r="E22" s="42"/>
      <c r="F22" s="42"/>
      <c r="G22" s="43">
        <f t="shared" si="1"/>
        <v>41469</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7</v>
      </c>
      <c r="V22" s="12">
        <f t="shared" si="7"/>
        <v>0</v>
      </c>
      <c r="W22">
        <f t="shared" si="13"/>
        <v>1</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41470</v>
      </c>
      <c r="E23" s="42"/>
      <c r="F23" s="42"/>
      <c r="G23" s="43">
        <f t="shared" si="1"/>
        <v>41470</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1</v>
      </c>
      <c r="V23" s="12">
        <f t="shared" si="7"/>
        <v>1</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41471</v>
      </c>
      <c r="E24" s="42"/>
      <c r="F24" s="42"/>
      <c r="G24" s="43">
        <f t="shared" si="1"/>
        <v>41471</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2</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41472</v>
      </c>
      <c r="E25" s="42"/>
      <c r="F25" s="42"/>
      <c r="G25" s="43">
        <f t="shared" si="1"/>
        <v>41472</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3</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41473</v>
      </c>
      <c r="E26" s="42"/>
      <c r="F26" s="42"/>
      <c r="G26" s="43">
        <f t="shared" si="1"/>
        <v>41473</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4</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41474</v>
      </c>
      <c r="E27" s="42"/>
      <c r="F27" s="42"/>
      <c r="G27" s="43">
        <f t="shared" si="1"/>
        <v>41474</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5</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41475</v>
      </c>
      <c r="E28" s="42"/>
      <c r="F28" s="42"/>
      <c r="G28" s="43">
        <f t="shared" si="1"/>
        <v>41475</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6</v>
      </c>
      <c r="V28" s="12">
        <f t="shared" si="7"/>
        <v>0</v>
      </c>
      <c r="W28">
        <f t="shared" si="13"/>
        <v>1</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41476</v>
      </c>
      <c r="E29" s="42"/>
      <c r="F29" s="42"/>
      <c r="G29" s="43">
        <f t="shared" si="1"/>
        <v>41476</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7</v>
      </c>
      <c r="V29" s="12">
        <f t="shared" si="7"/>
        <v>0</v>
      </c>
      <c r="W29">
        <f t="shared" si="13"/>
        <v>1</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41477</v>
      </c>
      <c r="E30" s="42"/>
      <c r="F30" s="42"/>
      <c r="G30" s="43">
        <f t="shared" si="1"/>
        <v>41477</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1</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41478</v>
      </c>
      <c r="E31" s="42"/>
      <c r="F31" s="42"/>
      <c r="G31" s="43">
        <f t="shared" si="1"/>
        <v>41478</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2</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41479</v>
      </c>
      <c r="E32" s="42"/>
      <c r="F32" s="42"/>
      <c r="G32" s="43">
        <f t="shared" si="1"/>
        <v>41479</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3</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41480</v>
      </c>
      <c r="E33" s="42"/>
      <c r="F33" s="42"/>
      <c r="G33" s="43">
        <f t="shared" si="1"/>
        <v>41480</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4</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41481</v>
      </c>
      <c r="E34" s="42"/>
      <c r="F34" s="42"/>
      <c r="G34" s="43">
        <f t="shared" si="1"/>
        <v>41481</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5</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41482</v>
      </c>
      <c r="E35" s="42"/>
      <c r="F35" s="42"/>
      <c r="G35" s="43">
        <f>D35</f>
        <v>41482</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6</v>
      </c>
      <c r="V35" s="12">
        <f t="shared" si="7"/>
        <v>0</v>
      </c>
      <c r="W35">
        <f t="shared" si="13"/>
        <v>1</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41483</v>
      </c>
      <c r="E36" s="49"/>
      <c r="F36" s="42"/>
      <c r="G36" s="43">
        <f t="shared" si="1"/>
        <v>41483</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7</v>
      </c>
      <c r="V36">
        <f t="shared" si="7"/>
        <v>0</v>
      </c>
      <c r="W36">
        <f t="shared" si="13"/>
        <v>1</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41484</v>
      </c>
      <c r="E37" s="41">
        <f>EOMONTH($D$9-1,1)</f>
        <v>41486</v>
      </c>
      <c r="F37" s="42"/>
      <c r="G37" s="43">
        <f>IF(C37="","",D37)</f>
        <v>41484</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1</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41485</v>
      </c>
      <c r="E38" s="41">
        <f>EOMONTH($D$9-1,1)</f>
        <v>41486</v>
      </c>
      <c r="F38" s="42"/>
      <c r="G38" s="43">
        <f>IF(C38="","",D38)</f>
        <v>41485</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2</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41486</v>
      </c>
      <c r="E39" s="41">
        <f>EOMONTH($D$9-1,1)</f>
        <v>41486</v>
      </c>
      <c r="F39" s="42"/>
      <c r="G39" s="43">
        <f>IF(C39="","",D39)</f>
        <v>41486</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3</v>
      </c>
      <c r="V39">
        <f t="shared" si="7"/>
        <v>0</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22</v>
      </c>
      <c r="W40" s="159">
        <f>SUM(W9:W39)</f>
        <v>9</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22</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54" priority="17">
      <formula>WEEKDAY(D9)=1</formula>
    </cfRule>
  </conditionalFormatting>
  <conditionalFormatting sqref="G9:G39">
    <cfRule type="expression" dxfId="53" priority="16">
      <formula>WEEKDAY(D9)=7</formula>
    </cfRule>
  </conditionalFormatting>
  <conditionalFormatting sqref="G9:G39">
    <cfRule type="expression" dxfId="52" priority="15">
      <formula>COUNTIF($E$43:$E$78,D9)=1</formula>
    </cfRule>
  </conditionalFormatting>
  <conditionalFormatting sqref="G9:G39">
    <cfRule type="expression" dxfId="51" priority="13" stopIfTrue="1">
      <formula>COUNTIF($X$49:$X$51,D9)</formula>
    </cfRule>
  </conditionalFormatting>
  <conditionalFormatting sqref="I9:I39 Q9:Q39 K9:K39 S9:S39 AO9:AO39 AS9:AS39 AM9:AM39 AQ9:AQ39">
    <cfRule type="cellIs" dxfId="50" priority="10" operator="equal">
      <formula>""</formula>
    </cfRule>
  </conditionalFormatting>
  <pageMargins left="0.74" right="0.28999999999999998" top="0.75" bottom="0.52" header="0.3" footer="0.3"/>
  <pageSetup paperSize="9" scale="98" orientation="portrait" verticalDpi="0" r:id="rId1"/>
</worksheet>
</file>

<file path=xl/worksheets/sheet8.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8</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41487</v>
      </c>
      <c r="E9" s="42"/>
      <c r="F9" s="42"/>
      <c r="G9" s="43">
        <f t="shared" ref="G9:G36" si="1">D9</f>
        <v>41487</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4</v>
      </c>
      <c r="V9">
        <f t="shared" ref="V9:V39" si="7">IF(G9="","",COUNTIF($E$43:$E$78,G9))</f>
        <v>0</v>
      </c>
      <c r="W9" t="str">
        <f>IF(N9=1,"",IF(OR(V9=1,SUM(U9:V9)&gt;=6),1,""))</f>
        <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41488</v>
      </c>
      <c r="E10" s="42"/>
      <c r="F10" s="42"/>
      <c r="G10" s="43">
        <f t="shared" si="1"/>
        <v>41488</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5</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41489</v>
      </c>
      <c r="E11" s="42"/>
      <c r="F11" s="42"/>
      <c r="G11" s="43">
        <f t="shared" si="1"/>
        <v>41489</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6</v>
      </c>
      <c r="V11" s="12">
        <f t="shared" si="7"/>
        <v>0</v>
      </c>
      <c r="W11">
        <f t="shared" si="13"/>
        <v>1</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41490</v>
      </c>
      <c r="E12" s="42"/>
      <c r="F12" s="42"/>
      <c r="G12" s="43">
        <f t="shared" si="1"/>
        <v>41490</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7</v>
      </c>
      <c r="V12" s="12">
        <f t="shared" si="7"/>
        <v>0</v>
      </c>
      <c r="W12">
        <f t="shared" si="13"/>
        <v>1</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41491</v>
      </c>
      <c r="E13" s="42"/>
      <c r="F13" s="42"/>
      <c r="G13" s="43">
        <f t="shared" si="1"/>
        <v>41491</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1</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41492</v>
      </c>
      <c r="E14" s="42"/>
      <c r="F14" s="42"/>
      <c r="G14" s="43">
        <f t="shared" si="1"/>
        <v>41492</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2</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41493</v>
      </c>
      <c r="E15" s="42"/>
      <c r="F15" s="42"/>
      <c r="G15" s="43">
        <f t="shared" si="1"/>
        <v>41493</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3</v>
      </c>
      <c r="V15" s="12">
        <f t="shared" si="7"/>
        <v>0</v>
      </c>
      <c r="W15" t="str">
        <f t="shared" si="13"/>
        <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41494</v>
      </c>
      <c r="E16" s="42"/>
      <c r="F16" s="42"/>
      <c r="G16" s="43">
        <f t="shared" si="1"/>
        <v>41494</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4</v>
      </c>
      <c r="V16" s="12">
        <f t="shared" si="7"/>
        <v>0</v>
      </c>
      <c r="W16" t="str">
        <f t="shared" si="13"/>
        <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41495</v>
      </c>
      <c r="E17" s="42"/>
      <c r="F17" s="42"/>
      <c r="G17" s="43">
        <f t="shared" si="1"/>
        <v>41495</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5</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41496</v>
      </c>
      <c r="E18" s="42"/>
      <c r="F18" s="42"/>
      <c r="G18" s="43">
        <f t="shared" si="1"/>
        <v>41496</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6</v>
      </c>
      <c r="V18" s="12">
        <f t="shared" si="7"/>
        <v>0</v>
      </c>
      <c r="W18">
        <f t="shared" si="13"/>
        <v>1</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41497</v>
      </c>
      <c r="E19" s="42"/>
      <c r="F19" s="42"/>
      <c r="G19" s="43">
        <f t="shared" si="1"/>
        <v>41497</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7</v>
      </c>
      <c r="V19" s="12">
        <f t="shared" si="7"/>
        <v>0</v>
      </c>
      <c r="W19">
        <f t="shared" si="13"/>
        <v>1</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41498</v>
      </c>
      <c r="E20" s="42"/>
      <c r="F20" s="42"/>
      <c r="G20" s="43">
        <f t="shared" si="1"/>
        <v>41498</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1</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41499</v>
      </c>
      <c r="E21" s="42"/>
      <c r="F21" s="42"/>
      <c r="G21" s="43">
        <f t="shared" si="1"/>
        <v>41499</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2</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41500</v>
      </c>
      <c r="E22" s="42"/>
      <c r="F22" s="42"/>
      <c r="G22" s="43">
        <f t="shared" si="1"/>
        <v>41500</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3</v>
      </c>
      <c r="V22" s="12">
        <f t="shared" si="7"/>
        <v>0</v>
      </c>
      <c r="W22" t="str">
        <f t="shared" si="13"/>
        <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41501</v>
      </c>
      <c r="E23" s="42"/>
      <c r="F23" s="42"/>
      <c r="G23" s="43">
        <f t="shared" si="1"/>
        <v>41501</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4</v>
      </c>
      <c r="V23" s="12">
        <f t="shared" si="7"/>
        <v>0</v>
      </c>
      <c r="W23" t="str">
        <f t="shared" si="13"/>
        <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41502</v>
      </c>
      <c r="E24" s="42"/>
      <c r="F24" s="42"/>
      <c r="G24" s="43">
        <f t="shared" si="1"/>
        <v>41502</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5</v>
      </c>
      <c r="V24" s="12">
        <f t="shared" si="7"/>
        <v>0</v>
      </c>
      <c r="W24" t="str">
        <f t="shared" si="13"/>
        <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41503</v>
      </c>
      <c r="E25" s="42"/>
      <c r="F25" s="42"/>
      <c r="G25" s="43">
        <f t="shared" si="1"/>
        <v>41503</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6</v>
      </c>
      <c r="V25" s="12">
        <f t="shared" si="7"/>
        <v>0</v>
      </c>
      <c r="W25">
        <f t="shared" si="13"/>
        <v>1</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41504</v>
      </c>
      <c r="E26" s="42"/>
      <c r="F26" s="42"/>
      <c r="G26" s="43">
        <f t="shared" si="1"/>
        <v>41504</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7</v>
      </c>
      <c r="V26" s="12">
        <f t="shared" si="7"/>
        <v>0</v>
      </c>
      <c r="W26">
        <f t="shared" si="13"/>
        <v>1</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41505</v>
      </c>
      <c r="E27" s="42"/>
      <c r="F27" s="42"/>
      <c r="G27" s="43">
        <f t="shared" si="1"/>
        <v>41505</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1</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41506</v>
      </c>
      <c r="E28" s="42"/>
      <c r="F28" s="42"/>
      <c r="G28" s="43">
        <f t="shared" si="1"/>
        <v>41506</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2</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41507</v>
      </c>
      <c r="E29" s="42"/>
      <c r="F29" s="42"/>
      <c r="G29" s="43">
        <f t="shared" si="1"/>
        <v>41507</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3</v>
      </c>
      <c r="V29" s="12">
        <f t="shared" si="7"/>
        <v>0</v>
      </c>
      <c r="W29" t="str">
        <f t="shared" si="13"/>
        <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41508</v>
      </c>
      <c r="E30" s="42"/>
      <c r="F30" s="42"/>
      <c r="G30" s="43">
        <f t="shared" si="1"/>
        <v>41508</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4</v>
      </c>
      <c r="V30" s="12">
        <f t="shared" si="7"/>
        <v>0</v>
      </c>
      <c r="W30" t="str">
        <f t="shared" si="13"/>
        <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41509</v>
      </c>
      <c r="E31" s="42"/>
      <c r="F31" s="42"/>
      <c r="G31" s="43">
        <f t="shared" si="1"/>
        <v>41509</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5</v>
      </c>
      <c r="V31" s="12">
        <f t="shared" si="7"/>
        <v>0</v>
      </c>
      <c r="W31" t="str">
        <f t="shared" si="13"/>
        <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41510</v>
      </c>
      <c r="E32" s="42"/>
      <c r="F32" s="42"/>
      <c r="G32" s="43">
        <f t="shared" si="1"/>
        <v>41510</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6</v>
      </c>
      <c r="V32" s="12">
        <f t="shared" si="7"/>
        <v>0</v>
      </c>
      <c r="W32">
        <f t="shared" si="13"/>
        <v>1</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41511</v>
      </c>
      <c r="E33" s="42"/>
      <c r="F33" s="42"/>
      <c r="G33" s="43">
        <f t="shared" si="1"/>
        <v>41511</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7</v>
      </c>
      <c r="V33" s="12">
        <f t="shared" si="7"/>
        <v>0</v>
      </c>
      <c r="W33">
        <f t="shared" si="13"/>
        <v>1</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41512</v>
      </c>
      <c r="E34" s="42"/>
      <c r="F34" s="42"/>
      <c r="G34" s="43">
        <f t="shared" si="1"/>
        <v>41512</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1</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41513</v>
      </c>
      <c r="E35" s="42"/>
      <c r="F35" s="42"/>
      <c r="G35" s="43">
        <f>D35</f>
        <v>41513</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2</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41514</v>
      </c>
      <c r="E36" s="49"/>
      <c r="F36" s="42"/>
      <c r="G36" s="43">
        <f t="shared" si="1"/>
        <v>41514</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3</v>
      </c>
      <c r="V36">
        <f t="shared" si="7"/>
        <v>0</v>
      </c>
      <c r="W36" t="str">
        <f t="shared" si="13"/>
        <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41515</v>
      </c>
      <c r="E37" s="41">
        <f>EOMONTH($D$9-1,1)</f>
        <v>41517</v>
      </c>
      <c r="F37" s="42"/>
      <c r="G37" s="43">
        <f>IF(C37="","",D37)</f>
        <v>41515</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4</v>
      </c>
      <c r="V37">
        <f t="shared" si="7"/>
        <v>0</v>
      </c>
      <c r="W37" t="str">
        <f t="shared" si="13"/>
        <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41516</v>
      </c>
      <c r="E38" s="41">
        <f>EOMONTH($D$9-1,1)</f>
        <v>41517</v>
      </c>
      <c r="F38" s="42"/>
      <c r="G38" s="43">
        <f>IF(C38="","",D38)</f>
        <v>41516</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5</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f>IF(E39&gt;=D39,31,"")</f>
        <v>31</v>
      </c>
      <c r="D39" s="41">
        <f>DATE($C$8,$K$3,C36+3)</f>
        <v>41517</v>
      </c>
      <c r="E39" s="41">
        <f>EOMONTH($D$9-1,1)</f>
        <v>41517</v>
      </c>
      <c r="F39" s="42"/>
      <c r="G39" s="43">
        <f>IF(C39="","",D39)</f>
        <v>41517</v>
      </c>
      <c r="H39" s="44"/>
      <c r="I39" s="250"/>
      <c r="J39" s="126" t="s">
        <v>29</v>
      </c>
      <c r="K39" s="251"/>
      <c r="L39" s="46">
        <f t="shared" si="2"/>
        <v>0</v>
      </c>
      <c r="M39" s="131" t="str">
        <f t="shared" si="3"/>
        <v/>
      </c>
      <c r="N39" s="130">
        <f t="shared" si="12"/>
        <v>0</v>
      </c>
      <c r="O39" s="33" t="str">
        <f>IF(AND(L39&gt;0,W39="",C39&lt;&gt;""),1,"")</f>
        <v/>
      </c>
      <c r="P39" s="45" t="s">
        <v>28</v>
      </c>
      <c r="Q39" s="250"/>
      <c r="R39" s="126" t="s">
        <v>29</v>
      </c>
      <c r="S39" s="251"/>
      <c r="T39" s="46">
        <f t="shared" si="5"/>
        <v>0</v>
      </c>
      <c r="U39">
        <f t="shared" si="6"/>
        <v>6</v>
      </c>
      <c r="V39">
        <f t="shared" si="7"/>
        <v>0</v>
      </c>
      <c r="W39">
        <f t="shared" si="13"/>
        <v>1</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22</v>
      </c>
      <c r="W40" s="159">
        <f>SUM(W9:W39)</f>
        <v>9</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22</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49" priority="17">
      <formula>WEEKDAY(D9)=1</formula>
    </cfRule>
  </conditionalFormatting>
  <conditionalFormatting sqref="G9:G39">
    <cfRule type="expression" dxfId="48" priority="16">
      <formula>WEEKDAY(D9)=7</formula>
    </cfRule>
  </conditionalFormatting>
  <conditionalFormatting sqref="G9:G39">
    <cfRule type="expression" dxfId="47" priority="15">
      <formula>COUNTIF($E$43:$E$78,D9)=1</formula>
    </cfRule>
  </conditionalFormatting>
  <conditionalFormatting sqref="G9:G39">
    <cfRule type="expression" dxfId="46" priority="13" stopIfTrue="1">
      <formula>COUNTIF($X$49:$X$51,D9)</formula>
    </cfRule>
  </conditionalFormatting>
  <conditionalFormatting sqref="I9:I39 Q9:Q39 K9:K39 S9:S39 AO9:AO39 AS9:AS39 AM9:AM39 AQ9:AQ39">
    <cfRule type="cellIs" dxfId="45" priority="10" operator="equal">
      <formula>""</formula>
    </cfRule>
  </conditionalFormatting>
  <pageMargins left="0.74" right="0.28999999999999998" top="0.75" bottom="0.52" header="0.3" footer="0.3"/>
  <pageSetup paperSize="9" scale="98" orientation="portrait" verticalDpi="0" r:id="rId1"/>
</worksheet>
</file>

<file path=xl/worksheets/sheet9.xml><?xml version="1.0" encoding="utf-8"?>
<worksheet xmlns="http://schemas.openxmlformats.org/spreadsheetml/2006/main" xmlns:r="http://schemas.openxmlformats.org/officeDocument/2006/relationships">
  <sheetPr>
    <tabColor rgb="FFFFC000"/>
  </sheetPr>
  <dimension ref="B1:AY78"/>
  <sheetViews>
    <sheetView showGridLines="0" topLeftCell="A3" zoomScaleSheetLayoutView="85" workbookViewId="0">
      <selection activeCell="I9" sqref="I9"/>
    </sheetView>
  </sheetViews>
  <sheetFormatPr defaultRowHeight="14.25"/>
  <cols>
    <col min="1" max="1" width="1.85546875" customWidth="1"/>
    <col min="2" max="2" width="1.28515625" customWidth="1"/>
    <col min="3" max="3" width="5.140625" style="114" customWidth="1"/>
    <col min="4" max="4" width="11.42578125" hidden="1" customWidth="1"/>
    <col min="5" max="5" width="15" hidden="1" customWidth="1"/>
    <col min="6" max="6" width="6.42578125" hidden="1" customWidth="1"/>
    <col min="7" max="7" width="5.42578125" style="33" customWidth="1"/>
    <col min="8" max="8" width="5" style="33" hidden="1" customWidth="1"/>
    <col min="9" max="9" width="4.85546875" style="33" customWidth="1"/>
    <col min="10" max="10" width="2.7109375" style="33" customWidth="1"/>
    <col min="11" max="11" width="4.85546875" style="33" customWidth="1"/>
    <col min="12" max="15" width="7.42578125" style="33" hidden="1" customWidth="1"/>
    <col min="16" max="16" width="5.85546875" style="33" hidden="1" customWidth="1"/>
    <col min="17" max="17" width="4.85546875" style="33" customWidth="1"/>
    <col min="18" max="18" width="2.28515625" style="33" customWidth="1"/>
    <col min="19" max="19" width="4.85546875" style="33" customWidth="1"/>
    <col min="20" max="20" width="7.28515625" style="33" hidden="1" customWidth="1"/>
    <col min="21" max="23" width="3.7109375" style="33" hidden="1" customWidth="1"/>
    <col min="24" max="25" width="9.140625" style="33" hidden="1" customWidth="1"/>
    <col min="26" max="26" width="9.42578125" style="33" customWidth="1"/>
    <col min="27" max="27" width="6.85546875" style="33" customWidth="1"/>
    <col min="28" max="28" width="17.7109375" customWidth="1"/>
    <col min="29" max="29" width="1" customWidth="1"/>
    <col min="30" max="30" width="5.5703125" customWidth="1"/>
    <col min="31" max="31" width="4.140625" customWidth="1"/>
    <col min="32" max="32" width="2.42578125" customWidth="1"/>
    <col min="33" max="33" width="4.28515625" customWidth="1"/>
    <col min="34" max="34" width="9.140625" hidden="1" customWidth="1"/>
    <col min="35" max="37" width="4.28515625" customWidth="1"/>
    <col min="38" max="38" width="2.42578125" customWidth="1"/>
    <col min="39" max="39" width="5.42578125" customWidth="1"/>
    <col min="40" max="40" width="3.42578125" customWidth="1"/>
    <col min="41" max="43" width="5.42578125" customWidth="1"/>
    <col min="44" max="44" width="3.42578125" customWidth="1"/>
    <col min="45" max="45" width="5.42578125" customWidth="1"/>
    <col min="47" max="47" width="2.28515625" customWidth="1"/>
    <col min="48" max="48" width="5" customWidth="1"/>
    <col min="49" max="50" width="5" hidden="1" customWidth="1"/>
    <col min="51" max="51" width="0" hidden="1" customWidth="1"/>
  </cols>
  <sheetData>
    <row r="1" spans="2:51">
      <c r="G1" s="37"/>
      <c r="I1" s="33" t="s">
        <v>50</v>
      </c>
    </row>
    <row r="2" spans="2:51" ht="15" thickBot="1">
      <c r="B2" s="115"/>
      <c r="AH2" s="116" t="s">
        <v>6</v>
      </c>
      <c r="AI2" s="116"/>
    </row>
    <row r="3" spans="2:51" ht="22.5" customHeight="1">
      <c r="C3" s="75" t="s">
        <v>80</v>
      </c>
      <c r="D3" s="12"/>
      <c r="E3" s="12"/>
      <c r="F3" s="12"/>
      <c r="G3" s="90">
        <f>IF(K3&lt;=3,基本事項!C4+1,基本事項!C4)</f>
        <v>25</v>
      </c>
      <c r="H3" s="72"/>
      <c r="I3" s="76" t="s">
        <v>82</v>
      </c>
      <c r="J3" s="72"/>
      <c r="K3" s="91">
        <v>9</v>
      </c>
      <c r="L3" s="72"/>
      <c r="M3" s="72"/>
      <c r="N3" s="72"/>
      <c r="O3" s="72"/>
      <c r="P3" s="77"/>
      <c r="Q3" s="78" t="s">
        <v>74</v>
      </c>
      <c r="S3" s="72"/>
      <c r="T3" s="72"/>
      <c r="U3" s="72"/>
      <c r="V3" s="72"/>
      <c r="W3" s="72"/>
      <c r="X3" s="72"/>
      <c r="Y3" s="72"/>
      <c r="Z3" s="72"/>
      <c r="AA3" s="72"/>
      <c r="AB3" s="12"/>
      <c r="AC3" s="12"/>
      <c r="AD3" s="73" t="s">
        <v>53</v>
      </c>
      <c r="AE3" s="93">
        <f>基本事項!C11</f>
        <v>8</v>
      </c>
      <c r="AF3" s="70" t="s">
        <v>55</v>
      </c>
      <c r="AG3" s="94">
        <f>基本事項!E11</f>
        <v>15</v>
      </c>
      <c r="AH3" s="133">
        <f>SUM(AE3/24,AG3/1440)</f>
        <v>0.34375</v>
      </c>
      <c r="AI3" s="131"/>
      <c r="AL3" s="142"/>
      <c r="AM3" s="143"/>
      <c r="AN3" s="143"/>
      <c r="AO3" s="143"/>
      <c r="AP3" s="143"/>
      <c r="AQ3" s="143"/>
      <c r="AR3" s="143"/>
      <c r="AS3" s="143"/>
      <c r="AT3" s="143"/>
      <c r="AU3" s="144"/>
    </row>
    <row r="4" spans="2:51" ht="23.25" customHeight="1">
      <c r="S4" s="134" t="s">
        <v>63</v>
      </c>
      <c r="T4" s="135"/>
      <c r="U4" s="136"/>
      <c r="V4" s="136"/>
      <c r="W4" s="136"/>
      <c r="X4" s="135"/>
      <c r="Y4" s="135"/>
      <c r="Z4" s="137" t="str">
        <f>基本事項!C6</f>
        <v>教諭</v>
      </c>
      <c r="AA4" s="134" t="s">
        <v>62</v>
      </c>
      <c r="AB4" s="94" t="str">
        <f>基本事項!C8</f>
        <v>天野春子</v>
      </c>
      <c r="AC4" s="12"/>
      <c r="AD4" s="74" t="s">
        <v>54</v>
      </c>
      <c r="AE4" s="92">
        <f>基本事項!C12</f>
        <v>16</v>
      </c>
      <c r="AF4" s="71" t="s">
        <v>55</v>
      </c>
      <c r="AG4" s="95">
        <f>基本事項!E12</f>
        <v>45</v>
      </c>
      <c r="AH4" s="133">
        <f>SUM(AE4/24,AG4/1440)</f>
        <v>0.69791666666666663</v>
      </c>
      <c r="AI4" s="131"/>
      <c r="AL4" s="145"/>
      <c r="AM4" s="5" t="s">
        <v>180</v>
      </c>
      <c r="AN4" s="5"/>
      <c r="AO4" s="5"/>
      <c r="AP4" s="5"/>
      <c r="AQ4" s="5"/>
      <c r="AR4" s="5"/>
      <c r="AS4" s="5"/>
      <c r="AT4" s="5"/>
      <c r="AU4" s="146"/>
    </row>
    <row r="5" spans="2:51">
      <c r="U5"/>
      <c r="V5"/>
      <c r="W5"/>
      <c r="Z5" s="32"/>
      <c r="AA5" s="32"/>
      <c r="AL5" s="145"/>
      <c r="AM5" s="5" t="s">
        <v>181</v>
      </c>
      <c r="AN5" s="5"/>
      <c r="AO5" s="5"/>
      <c r="AP5" s="5"/>
      <c r="AQ5" s="5"/>
      <c r="AR5" s="5"/>
      <c r="AS5" s="5"/>
      <c r="AT5" s="5"/>
      <c r="AU5" s="146"/>
    </row>
    <row r="6" spans="2:51" ht="12">
      <c r="B6" s="59"/>
      <c r="C6" s="356" t="s">
        <v>1</v>
      </c>
      <c r="D6" s="3"/>
      <c r="E6" s="3"/>
      <c r="F6" s="3"/>
      <c r="G6" s="358" t="s">
        <v>75</v>
      </c>
      <c r="H6" s="11"/>
      <c r="I6" s="359" t="s">
        <v>51</v>
      </c>
      <c r="J6" s="360"/>
      <c r="K6" s="361"/>
      <c r="L6" s="64"/>
      <c r="N6" s="128"/>
      <c r="P6" s="72"/>
      <c r="Q6" s="359" t="s">
        <v>52</v>
      </c>
      <c r="R6" s="360"/>
      <c r="S6" s="361"/>
      <c r="T6" s="11"/>
      <c r="U6"/>
      <c r="V6"/>
      <c r="W6"/>
      <c r="X6" s="11"/>
      <c r="Y6" s="11"/>
      <c r="Z6" s="362" t="s">
        <v>56</v>
      </c>
      <c r="AA6" s="343" t="s">
        <v>59</v>
      </c>
      <c r="AB6" s="353" t="s">
        <v>8</v>
      </c>
      <c r="AL6" s="145"/>
      <c r="AM6" s="5"/>
      <c r="AN6" s="151" t="s">
        <v>179</v>
      </c>
      <c r="AP6" s="5"/>
      <c r="AQ6" s="5"/>
      <c r="AR6" s="5"/>
      <c r="AS6" s="5"/>
      <c r="AT6" s="5"/>
      <c r="AU6" s="146"/>
    </row>
    <row r="7" spans="2:51" ht="12">
      <c r="B7" s="59"/>
      <c r="C7" s="357"/>
      <c r="D7" s="123" t="s">
        <v>0</v>
      </c>
      <c r="E7" s="50" t="s">
        <v>2</v>
      </c>
      <c r="F7" s="36" t="s">
        <v>3</v>
      </c>
      <c r="G7" s="354"/>
      <c r="H7" s="35" t="s">
        <v>3</v>
      </c>
      <c r="I7" s="117" t="s">
        <v>4</v>
      </c>
      <c r="J7" s="118" t="s">
        <v>29</v>
      </c>
      <c r="K7" s="118" t="s">
        <v>5</v>
      </c>
      <c r="L7" s="53" t="s">
        <v>7</v>
      </c>
      <c r="M7" s="129"/>
      <c r="N7" s="129"/>
      <c r="P7" s="125" t="s">
        <v>3</v>
      </c>
      <c r="Q7" s="117" t="s">
        <v>4</v>
      </c>
      <c r="R7" s="118" t="s">
        <v>29</v>
      </c>
      <c r="S7" s="119" t="s">
        <v>5</v>
      </c>
      <c r="T7" s="55" t="s">
        <v>7</v>
      </c>
      <c r="U7" t="s">
        <v>173</v>
      </c>
      <c r="V7" t="s">
        <v>174</v>
      </c>
      <c r="W7" t="s">
        <v>175</v>
      </c>
      <c r="X7" s="56" t="s">
        <v>58</v>
      </c>
      <c r="Y7" s="56" t="s">
        <v>57</v>
      </c>
      <c r="Z7" s="363"/>
      <c r="AA7" s="344"/>
      <c r="AB7" s="354"/>
      <c r="AL7" s="145"/>
      <c r="AM7" s="345" t="s">
        <v>182</v>
      </c>
      <c r="AN7" s="346"/>
      <c r="AO7" s="347"/>
      <c r="AP7" s="141" t="s">
        <v>176</v>
      </c>
      <c r="AQ7" s="345" t="s">
        <v>183</v>
      </c>
      <c r="AR7" s="346"/>
      <c r="AS7" s="347"/>
      <c r="AT7" s="140" t="s">
        <v>184</v>
      </c>
      <c r="AU7" s="146"/>
      <c r="AW7" t="s">
        <v>269</v>
      </c>
      <c r="AX7" t="s">
        <v>270</v>
      </c>
      <c r="AY7" t="s">
        <v>271</v>
      </c>
    </row>
    <row r="8" spans="2:51" ht="17.25" hidden="1">
      <c r="C8" s="63">
        <f>SUM(1988,G3)</f>
        <v>2013</v>
      </c>
      <c r="F8" s="5"/>
      <c r="G8" s="13" t="s">
        <v>81</v>
      </c>
      <c r="K8" s="17"/>
      <c r="L8" s="32"/>
      <c r="M8" t="s">
        <v>177</v>
      </c>
      <c r="N8" s="127"/>
      <c r="P8" s="32"/>
      <c r="Q8" s="32"/>
      <c r="R8" s="32"/>
      <c r="T8" s="16"/>
      <c r="U8"/>
      <c r="V8"/>
      <c r="W8"/>
      <c r="X8" s="16"/>
      <c r="Y8" s="16"/>
      <c r="Z8" s="33" t="s">
        <v>60</v>
      </c>
      <c r="AA8" s="38">
        <f>1/24*3</f>
        <v>0.125</v>
      </c>
      <c r="AL8" s="145"/>
      <c r="AM8" s="5"/>
      <c r="AN8" s="5"/>
      <c r="AO8" s="5"/>
      <c r="AP8" s="5"/>
      <c r="AQ8" s="5"/>
      <c r="AR8" s="5"/>
      <c r="AS8" s="5"/>
      <c r="AT8" s="5"/>
      <c r="AU8" s="146"/>
    </row>
    <row r="9" spans="2:51" ht="20.25" customHeight="1">
      <c r="C9" s="40">
        <v>1</v>
      </c>
      <c r="D9" s="41">
        <f t="shared" ref="D9:D36" si="0">DATE($C$8,$K$3,C9)</f>
        <v>41518</v>
      </c>
      <c r="E9" s="42"/>
      <c r="F9" s="42"/>
      <c r="G9" s="43">
        <f t="shared" ref="G9:G36" si="1">D9</f>
        <v>41518</v>
      </c>
      <c r="H9" s="44"/>
      <c r="I9" s="250"/>
      <c r="J9" s="126" t="s">
        <v>29</v>
      </c>
      <c r="K9" s="251"/>
      <c r="L9" s="46">
        <f t="shared" ref="L9:L39" si="2">SUM(I9/24,K9/1440)</f>
        <v>0</v>
      </c>
      <c r="M9" s="131" t="str">
        <f t="shared" ref="M9:M39" si="3">IF(W9="","",IF(OR(I9="",Q9=""),"",SUM(T9,-L9)))</f>
        <v/>
      </c>
      <c r="N9" s="130">
        <f>COUNTIF($X$49:$X$51,G9)</f>
        <v>0</v>
      </c>
      <c r="O9" s="33" t="str">
        <f t="shared" ref="O9:O38" si="4">IF(AND(L9&gt;0,W9="",C9&lt;&gt;""),1,"")</f>
        <v/>
      </c>
      <c r="P9" s="45" t="s">
        <v>28</v>
      </c>
      <c r="Q9" s="250"/>
      <c r="R9" s="126" t="s">
        <v>29</v>
      </c>
      <c r="S9" s="251"/>
      <c r="T9" s="46">
        <f t="shared" ref="T9:T39" si="5">SUM(Q9/24,S9/1440)</f>
        <v>0</v>
      </c>
      <c r="U9">
        <f t="shared" ref="U9:U39" si="6">IF(G9="","",WEEKDAY(G9,2))</f>
        <v>7</v>
      </c>
      <c r="V9">
        <f t="shared" ref="V9:V39" si="7">IF(G9="","",COUNTIF($E$43:$E$78,G9))</f>
        <v>0</v>
      </c>
      <c r="W9">
        <f>IF(N9=1,"",IF(OR(V9=1,SUM(U9:V9)&gt;=6),1,""))</f>
        <v>1</v>
      </c>
      <c r="X9" s="124" t="str">
        <f t="shared" ref="X9:X39" si="8">IF(I9="","",IF($AH$3&lt;=L9,"",SUM($AH$3,-L9)))</f>
        <v/>
      </c>
      <c r="Y9" s="124" t="str">
        <f t="shared" ref="Y9:Y39" si="9">IF(Q9="","",IF($AH$4&gt;=T9,"",SUM(-$AH$4,T9)))</f>
        <v/>
      </c>
      <c r="Z9" s="132" t="str">
        <f t="shared" ref="Z9:Z36" si="10">IF(W9=1,M9,IF(SUM(X9,Y9)&lt;=0,"",SUM(X9,Y9)))</f>
        <v/>
      </c>
      <c r="AA9" s="47" t="str">
        <f t="shared" ref="AA9:AA37" si="11">IF(Z9="","",IF(Z9&gt;$AA$8,"○",""))</f>
        <v/>
      </c>
      <c r="AB9" s="48"/>
      <c r="AD9" t="s">
        <v>64</v>
      </c>
      <c r="AL9" s="145"/>
      <c r="AM9" s="250"/>
      <c r="AN9" s="126" t="s">
        <v>29</v>
      </c>
      <c r="AO9" s="251"/>
      <c r="AP9" s="147" t="s">
        <v>176</v>
      </c>
      <c r="AQ9" s="250"/>
      <c r="AR9" s="126" t="s">
        <v>29</v>
      </c>
      <c r="AS9" s="251"/>
      <c r="AT9" s="152" t="str">
        <f>IF(AQ9="","",SUM(SUM(AQ9/24,AS9/1440),-SUM(AM9/24,AO9/1440)))</f>
        <v/>
      </c>
      <c r="AU9" s="146"/>
      <c r="AW9" s="18" t="str">
        <f>IF(W9=1,"",AT9)</f>
        <v/>
      </c>
      <c r="AX9" s="18" t="str">
        <f>IF(W9=1,AT9,"")</f>
        <v/>
      </c>
    </row>
    <row r="10" spans="2:51" ht="18.75" customHeight="1">
      <c r="C10" s="40">
        <v>2</v>
      </c>
      <c r="D10" s="41">
        <f t="shared" si="0"/>
        <v>41519</v>
      </c>
      <c r="E10" s="42"/>
      <c r="F10" s="42"/>
      <c r="G10" s="43">
        <f t="shared" si="1"/>
        <v>41519</v>
      </c>
      <c r="H10" s="44"/>
      <c r="I10" s="250"/>
      <c r="J10" s="126" t="s">
        <v>29</v>
      </c>
      <c r="K10" s="251"/>
      <c r="L10" s="46">
        <f t="shared" si="2"/>
        <v>0</v>
      </c>
      <c r="M10" s="131" t="str">
        <f t="shared" si="3"/>
        <v/>
      </c>
      <c r="N10" s="130">
        <f t="shared" ref="N10:N39" si="12">COUNTIF($X$49:$X$51,G10)</f>
        <v>0</v>
      </c>
      <c r="O10" s="33" t="str">
        <f t="shared" si="4"/>
        <v/>
      </c>
      <c r="P10" s="45" t="s">
        <v>28</v>
      </c>
      <c r="Q10" s="250"/>
      <c r="R10" s="126" t="s">
        <v>29</v>
      </c>
      <c r="S10" s="251"/>
      <c r="T10" s="46">
        <f t="shared" si="5"/>
        <v>0</v>
      </c>
      <c r="U10" s="12">
        <f t="shared" si="6"/>
        <v>1</v>
      </c>
      <c r="V10" s="12">
        <f t="shared" si="7"/>
        <v>0</v>
      </c>
      <c r="W10" t="str">
        <f t="shared" ref="W10:W39" si="13">IF(N10=1,"",IF(OR(V10=1,SUM(U10:V10)&gt;=6),1,""))</f>
        <v/>
      </c>
      <c r="X10" s="124" t="str">
        <f t="shared" si="8"/>
        <v/>
      </c>
      <c r="Y10" s="124" t="str">
        <f t="shared" si="9"/>
        <v/>
      </c>
      <c r="Z10" s="132" t="str">
        <f t="shared" si="10"/>
        <v/>
      </c>
      <c r="AA10" s="47" t="str">
        <f t="shared" si="11"/>
        <v/>
      </c>
      <c r="AB10" s="48"/>
      <c r="AD10" s="58" t="s">
        <v>65</v>
      </c>
      <c r="AE10" s="355" t="s">
        <v>69</v>
      </c>
      <c r="AF10" s="355"/>
      <c r="AG10" s="355"/>
      <c r="AH10" s="355"/>
      <c r="AI10" s="355"/>
      <c r="AJ10" s="355"/>
      <c r="AK10" s="122"/>
      <c r="AL10" s="145"/>
      <c r="AM10" s="250"/>
      <c r="AN10" s="126" t="s">
        <v>29</v>
      </c>
      <c r="AO10" s="251"/>
      <c r="AP10" s="147" t="s">
        <v>176</v>
      </c>
      <c r="AQ10" s="250"/>
      <c r="AR10" s="126" t="s">
        <v>29</v>
      </c>
      <c r="AS10" s="251"/>
      <c r="AT10" s="152" t="str">
        <f t="shared" ref="AT10:AT39" si="14">IF(AQ10="","",SUM(SUM(AQ10/24,AS10/1440),-SUM(AM10/24,AO10/1440)))</f>
        <v/>
      </c>
      <c r="AU10" s="146"/>
      <c r="AW10" s="18" t="str">
        <f t="shared" ref="AW10:AW39" si="15">IF(W10=1,"",AT10)</f>
        <v/>
      </c>
      <c r="AX10" s="18" t="str">
        <f t="shared" ref="AX10:AX39" si="16">IF(W10=1,AT10,"")</f>
        <v/>
      </c>
    </row>
    <row r="11" spans="2:51" ht="18.75" customHeight="1">
      <c r="C11" s="40">
        <v>3</v>
      </c>
      <c r="D11" s="41">
        <f t="shared" si="0"/>
        <v>41520</v>
      </c>
      <c r="E11" s="42"/>
      <c r="F11" s="42"/>
      <c r="G11" s="43">
        <f t="shared" si="1"/>
        <v>41520</v>
      </c>
      <c r="H11" s="44"/>
      <c r="I11" s="250"/>
      <c r="J11" s="126" t="s">
        <v>29</v>
      </c>
      <c r="K11" s="251"/>
      <c r="L11" s="46">
        <f t="shared" si="2"/>
        <v>0</v>
      </c>
      <c r="M11" s="131" t="str">
        <f t="shared" si="3"/>
        <v/>
      </c>
      <c r="N11" s="130">
        <f t="shared" si="12"/>
        <v>0</v>
      </c>
      <c r="O11" s="33" t="str">
        <f t="shared" si="4"/>
        <v/>
      </c>
      <c r="P11" s="45" t="s">
        <v>28</v>
      </c>
      <c r="Q11" s="250"/>
      <c r="R11" s="126" t="s">
        <v>29</v>
      </c>
      <c r="S11" s="251"/>
      <c r="T11" s="46">
        <f t="shared" si="5"/>
        <v>0</v>
      </c>
      <c r="U11" s="12">
        <f t="shared" si="6"/>
        <v>2</v>
      </c>
      <c r="V11" s="12">
        <f t="shared" si="7"/>
        <v>0</v>
      </c>
      <c r="W11" t="str">
        <f t="shared" si="13"/>
        <v/>
      </c>
      <c r="X11" s="124" t="str">
        <f t="shared" si="8"/>
        <v/>
      </c>
      <c r="Y11" s="124" t="str">
        <f t="shared" si="9"/>
        <v/>
      </c>
      <c r="Z11" s="132" t="str">
        <f t="shared" si="10"/>
        <v/>
      </c>
      <c r="AA11" s="47" t="str">
        <f t="shared" si="11"/>
        <v/>
      </c>
      <c r="AB11" s="48"/>
      <c r="AD11" s="58"/>
      <c r="AE11" s="355"/>
      <c r="AF11" s="355"/>
      <c r="AG11" s="355"/>
      <c r="AH11" s="355"/>
      <c r="AI11" s="355"/>
      <c r="AJ11" s="355"/>
      <c r="AK11" s="122"/>
      <c r="AL11" s="145"/>
      <c r="AM11" s="250"/>
      <c r="AN11" s="126" t="s">
        <v>29</v>
      </c>
      <c r="AO11" s="251"/>
      <c r="AP11" s="147" t="s">
        <v>176</v>
      </c>
      <c r="AQ11" s="250"/>
      <c r="AR11" s="126" t="s">
        <v>29</v>
      </c>
      <c r="AS11" s="251"/>
      <c r="AT11" s="152" t="str">
        <f t="shared" si="14"/>
        <v/>
      </c>
      <c r="AU11" s="146"/>
      <c r="AW11" s="18" t="str">
        <f t="shared" si="15"/>
        <v/>
      </c>
      <c r="AX11" s="18" t="str">
        <f t="shared" si="16"/>
        <v/>
      </c>
    </row>
    <row r="12" spans="2:51" ht="18.75" customHeight="1">
      <c r="C12" s="40">
        <v>4</v>
      </c>
      <c r="D12" s="41">
        <f t="shared" si="0"/>
        <v>41521</v>
      </c>
      <c r="E12" s="42"/>
      <c r="F12" s="42"/>
      <c r="G12" s="43">
        <f t="shared" si="1"/>
        <v>41521</v>
      </c>
      <c r="H12" s="44"/>
      <c r="I12" s="250"/>
      <c r="J12" s="126" t="s">
        <v>29</v>
      </c>
      <c r="K12" s="251"/>
      <c r="L12" s="46">
        <f t="shared" si="2"/>
        <v>0</v>
      </c>
      <c r="M12" s="131" t="str">
        <f t="shared" si="3"/>
        <v/>
      </c>
      <c r="N12" s="130">
        <f t="shared" si="12"/>
        <v>0</v>
      </c>
      <c r="O12" s="33" t="str">
        <f t="shared" si="4"/>
        <v/>
      </c>
      <c r="P12" s="45" t="s">
        <v>28</v>
      </c>
      <c r="Q12" s="250"/>
      <c r="R12" s="126" t="s">
        <v>29</v>
      </c>
      <c r="S12" s="251"/>
      <c r="T12" s="46">
        <f t="shared" si="5"/>
        <v>0</v>
      </c>
      <c r="U12" s="12">
        <f t="shared" si="6"/>
        <v>3</v>
      </c>
      <c r="V12" s="12">
        <f t="shared" si="7"/>
        <v>0</v>
      </c>
      <c r="W12" t="str">
        <f t="shared" si="13"/>
        <v/>
      </c>
      <c r="X12" s="124" t="str">
        <f t="shared" si="8"/>
        <v/>
      </c>
      <c r="Y12" s="124" t="str">
        <f t="shared" si="9"/>
        <v/>
      </c>
      <c r="Z12" s="132" t="str">
        <f t="shared" si="10"/>
        <v/>
      </c>
      <c r="AA12" s="47" t="str">
        <f t="shared" si="11"/>
        <v/>
      </c>
      <c r="AB12" s="48"/>
      <c r="AD12" s="58"/>
      <c r="AE12" s="355" t="s">
        <v>70</v>
      </c>
      <c r="AF12" s="355"/>
      <c r="AG12" s="355"/>
      <c r="AH12" s="355"/>
      <c r="AI12" s="355"/>
      <c r="AJ12" s="355"/>
      <c r="AK12" s="122"/>
      <c r="AL12" s="145"/>
      <c r="AM12" s="250"/>
      <c r="AN12" s="126" t="s">
        <v>29</v>
      </c>
      <c r="AO12" s="251"/>
      <c r="AP12" s="147" t="s">
        <v>176</v>
      </c>
      <c r="AQ12" s="250"/>
      <c r="AR12" s="126" t="s">
        <v>29</v>
      </c>
      <c r="AS12" s="251"/>
      <c r="AT12" s="152" t="str">
        <f t="shared" si="14"/>
        <v/>
      </c>
      <c r="AU12" s="146"/>
      <c r="AW12" s="18" t="str">
        <f t="shared" si="15"/>
        <v/>
      </c>
      <c r="AX12" s="18" t="str">
        <f t="shared" si="16"/>
        <v/>
      </c>
    </row>
    <row r="13" spans="2:51" ht="18.75" customHeight="1">
      <c r="C13" s="40">
        <v>5</v>
      </c>
      <c r="D13" s="41">
        <f t="shared" si="0"/>
        <v>41522</v>
      </c>
      <c r="E13" s="42"/>
      <c r="F13" s="42"/>
      <c r="G13" s="43">
        <f t="shared" si="1"/>
        <v>41522</v>
      </c>
      <c r="H13" s="44"/>
      <c r="I13" s="250"/>
      <c r="J13" s="126" t="s">
        <v>29</v>
      </c>
      <c r="K13" s="251"/>
      <c r="L13" s="46">
        <f t="shared" si="2"/>
        <v>0</v>
      </c>
      <c r="M13" s="131" t="str">
        <f t="shared" si="3"/>
        <v/>
      </c>
      <c r="N13" s="130">
        <f t="shared" si="12"/>
        <v>0</v>
      </c>
      <c r="O13" s="33" t="str">
        <f t="shared" si="4"/>
        <v/>
      </c>
      <c r="P13" s="45" t="s">
        <v>28</v>
      </c>
      <c r="Q13" s="250"/>
      <c r="R13" s="126" t="s">
        <v>29</v>
      </c>
      <c r="S13" s="251"/>
      <c r="T13" s="46">
        <f t="shared" si="5"/>
        <v>0</v>
      </c>
      <c r="U13" s="12">
        <f t="shared" si="6"/>
        <v>4</v>
      </c>
      <c r="V13" s="12">
        <f t="shared" si="7"/>
        <v>0</v>
      </c>
      <c r="W13" t="str">
        <f t="shared" si="13"/>
        <v/>
      </c>
      <c r="X13" s="124" t="str">
        <f t="shared" si="8"/>
        <v/>
      </c>
      <c r="Y13" s="124" t="str">
        <f t="shared" si="9"/>
        <v/>
      </c>
      <c r="Z13" s="132" t="str">
        <f t="shared" si="10"/>
        <v/>
      </c>
      <c r="AA13" s="47" t="str">
        <f t="shared" si="11"/>
        <v/>
      </c>
      <c r="AB13" s="48"/>
      <c r="AD13" s="58"/>
      <c r="AE13" s="355"/>
      <c r="AF13" s="355"/>
      <c r="AG13" s="355"/>
      <c r="AH13" s="355"/>
      <c r="AI13" s="355"/>
      <c r="AJ13" s="355"/>
      <c r="AK13" s="122"/>
      <c r="AL13" s="145"/>
      <c r="AM13" s="250"/>
      <c r="AN13" s="126" t="s">
        <v>29</v>
      </c>
      <c r="AO13" s="251"/>
      <c r="AP13" s="147" t="s">
        <v>176</v>
      </c>
      <c r="AQ13" s="250"/>
      <c r="AR13" s="126" t="s">
        <v>29</v>
      </c>
      <c r="AS13" s="251"/>
      <c r="AT13" s="152" t="str">
        <f t="shared" si="14"/>
        <v/>
      </c>
      <c r="AU13" s="146"/>
      <c r="AW13" s="18" t="str">
        <f t="shared" si="15"/>
        <v/>
      </c>
      <c r="AX13" s="18" t="str">
        <f t="shared" si="16"/>
        <v/>
      </c>
    </row>
    <row r="14" spans="2:51" ht="18.75" customHeight="1">
      <c r="C14" s="40">
        <v>6</v>
      </c>
      <c r="D14" s="41">
        <f t="shared" si="0"/>
        <v>41523</v>
      </c>
      <c r="E14" s="42"/>
      <c r="F14" s="42"/>
      <c r="G14" s="43">
        <f t="shared" si="1"/>
        <v>41523</v>
      </c>
      <c r="H14" s="44"/>
      <c r="I14" s="250"/>
      <c r="J14" s="126" t="s">
        <v>29</v>
      </c>
      <c r="K14" s="251"/>
      <c r="L14" s="46">
        <f t="shared" si="2"/>
        <v>0</v>
      </c>
      <c r="M14" s="131" t="str">
        <f t="shared" si="3"/>
        <v/>
      </c>
      <c r="N14" s="130">
        <f t="shared" si="12"/>
        <v>0</v>
      </c>
      <c r="O14" s="33" t="str">
        <f t="shared" si="4"/>
        <v/>
      </c>
      <c r="P14" s="45" t="s">
        <v>28</v>
      </c>
      <c r="Q14" s="250"/>
      <c r="R14" s="126" t="s">
        <v>29</v>
      </c>
      <c r="S14" s="251"/>
      <c r="T14" s="46">
        <f t="shared" si="5"/>
        <v>0</v>
      </c>
      <c r="U14" s="12">
        <f t="shared" si="6"/>
        <v>5</v>
      </c>
      <c r="V14" s="12">
        <f t="shared" si="7"/>
        <v>0</v>
      </c>
      <c r="W14" t="str">
        <f t="shared" si="13"/>
        <v/>
      </c>
      <c r="X14" s="124" t="str">
        <f t="shared" si="8"/>
        <v/>
      </c>
      <c r="Y14" s="124" t="str">
        <f t="shared" si="9"/>
        <v/>
      </c>
      <c r="Z14" s="132" t="str">
        <f t="shared" si="10"/>
        <v/>
      </c>
      <c r="AA14" s="47" t="str">
        <f t="shared" si="11"/>
        <v/>
      </c>
      <c r="AB14" s="48"/>
      <c r="AD14" s="58" t="s">
        <v>66</v>
      </c>
      <c r="AE14" s="355" t="s">
        <v>71</v>
      </c>
      <c r="AF14" s="355"/>
      <c r="AG14" s="355"/>
      <c r="AH14" s="355"/>
      <c r="AI14" s="355"/>
      <c r="AJ14" s="355"/>
      <c r="AK14" s="122"/>
      <c r="AL14" s="145"/>
      <c r="AM14" s="250"/>
      <c r="AN14" s="126" t="s">
        <v>29</v>
      </c>
      <c r="AO14" s="251"/>
      <c r="AP14" s="147" t="s">
        <v>176</v>
      </c>
      <c r="AQ14" s="250"/>
      <c r="AR14" s="126" t="s">
        <v>29</v>
      </c>
      <c r="AS14" s="251"/>
      <c r="AT14" s="152" t="str">
        <f t="shared" si="14"/>
        <v/>
      </c>
      <c r="AU14" s="146"/>
      <c r="AW14" s="18" t="str">
        <f t="shared" si="15"/>
        <v/>
      </c>
      <c r="AX14" s="18" t="str">
        <f t="shared" si="16"/>
        <v/>
      </c>
    </row>
    <row r="15" spans="2:51" ht="18.75" customHeight="1">
      <c r="C15" s="40">
        <v>7</v>
      </c>
      <c r="D15" s="41">
        <f t="shared" si="0"/>
        <v>41524</v>
      </c>
      <c r="E15" s="42"/>
      <c r="F15" s="42"/>
      <c r="G15" s="43">
        <f t="shared" si="1"/>
        <v>41524</v>
      </c>
      <c r="H15" s="44"/>
      <c r="I15" s="250"/>
      <c r="J15" s="126" t="s">
        <v>29</v>
      </c>
      <c r="K15" s="251"/>
      <c r="L15" s="46">
        <f t="shared" si="2"/>
        <v>0</v>
      </c>
      <c r="M15" s="131" t="str">
        <f t="shared" si="3"/>
        <v/>
      </c>
      <c r="N15" s="130">
        <f t="shared" si="12"/>
        <v>0</v>
      </c>
      <c r="O15" s="33" t="str">
        <f t="shared" si="4"/>
        <v/>
      </c>
      <c r="P15" s="45" t="s">
        <v>28</v>
      </c>
      <c r="Q15" s="250"/>
      <c r="R15" s="126" t="s">
        <v>29</v>
      </c>
      <c r="S15" s="251"/>
      <c r="T15" s="46">
        <f t="shared" si="5"/>
        <v>0</v>
      </c>
      <c r="U15" s="12">
        <f t="shared" si="6"/>
        <v>6</v>
      </c>
      <c r="V15" s="12">
        <f t="shared" si="7"/>
        <v>0</v>
      </c>
      <c r="W15">
        <f t="shared" si="13"/>
        <v>1</v>
      </c>
      <c r="X15" s="124" t="str">
        <f t="shared" si="8"/>
        <v/>
      </c>
      <c r="Y15" s="124" t="str">
        <f t="shared" si="9"/>
        <v/>
      </c>
      <c r="Z15" s="132" t="str">
        <f t="shared" si="10"/>
        <v/>
      </c>
      <c r="AA15" s="47" t="str">
        <f t="shared" si="11"/>
        <v/>
      </c>
      <c r="AB15" s="48"/>
      <c r="AD15" s="58"/>
      <c r="AE15" s="355"/>
      <c r="AF15" s="355"/>
      <c r="AG15" s="355"/>
      <c r="AH15" s="355"/>
      <c r="AI15" s="355"/>
      <c r="AJ15" s="355"/>
      <c r="AK15" s="122"/>
      <c r="AL15" s="145"/>
      <c r="AM15" s="250"/>
      <c r="AN15" s="126" t="s">
        <v>29</v>
      </c>
      <c r="AO15" s="251"/>
      <c r="AP15" s="147" t="s">
        <v>176</v>
      </c>
      <c r="AQ15" s="250"/>
      <c r="AR15" s="126" t="s">
        <v>29</v>
      </c>
      <c r="AS15" s="251"/>
      <c r="AT15" s="152" t="str">
        <f t="shared" si="14"/>
        <v/>
      </c>
      <c r="AU15" s="146"/>
      <c r="AW15" s="18" t="str">
        <f t="shared" si="15"/>
        <v/>
      </c>
      <c r="AX15" s="18" t="str">
        <f t="shared" si="16"/>
        <v/>
      </c>
    </row>
    <row r="16" spans="2:51" ht="18.75" customHeight="1">
      <c r="C16" s="40">
        <v>8</v>
      </c>
      <c r="D16" s="41">
        <f t="shared" si="0"/>
        <v>41525</v>
      </c>
      <c r="E16" s="42"/>
      <c r="F16" s="42"/>
      <c r="G16" s="43">
        <f t="shared" si="1"/>
        <v>41525</v>
      </c>
      <c r="H16" s="44"/>
      <c r="I16" s="250"/>
      <c r="J16" s="126" t="s">
        <v>29</v>
      </c>
      <c r="K16" s="251"/>
      <c r="L16" s="46">
        <f t="shared" si="2"/>
        <v>0</v>
      </c>
      <c r="M16" s="131" t="str">
        <f t="shared" si="3"/>
        <v/>
      </c>
      <c r="N16" s="130">
        <f t="shared" si="12"/>
        <v>0</v>
      </c>
      <c r="O16" s="33" t="str">
        <f t="shared" si="4"/>
        <v/>
      </c>
      <c r="P16" s="45" t="s">
        <v>28</v>
      </c>
      <c r="Q16" s="250"/>
      <c r="R16" s="126" t="s">
        <v>29</v>
      </c>
      <c r="S16" s="251"/>
      <c r="T16" s="46">
        <f t="shared" si="5"/>
        <v>0</v>
      </c>
      <c r="U16" s="12">
        <f t="shared" si="6"/>
        <v>7</v>
      </c>
      <c r="V16" s="12">
        <f t="shared" si="7"/>
        <v>0</v>
      </c>
      <c r="W16">
        <f t="shared" si="13"/>
        <v>1</v>
      </c>
      <c r="X16" s="124" t="str">
        <f t="shared" si="8"/>
        <v/>
      </c>
      <c r="Y16" s="124" t="str">
        <f t="shared" si="9"/>
        <v/>
      </c>
      <c r="Z16" s="132" t="str">
        <f t="shared" si="10"/>
        <v/>
      </c>
      <c r="AA16" s="47" t="str">
        <f t="shared" si="11"/>
        <v/>
      </c>
      <c r="AB16" s="48"/>
      <c r="AD16" s="58"/>
      <c r="AE16" s="355"/>
      <c r="AF16" s="355"/>
      <c r="AG16" s="355"/>
      <c r="AH16" s="355"/>
      <c r="AI16" s="355"/>
      <c r="AJ16" s="355"/>
      <c r="AK16" s="122"/>
      <c r="AL16" s="145"/>
      <c r="AM16" s="250"/>
      <c r="AN16" s="126" t="s">
        <v>29</v>
      </c>
      <c r="AO16" s="251"/>
      <c r="AP16" s="147" t="s">
        <v>176</v>
      </c>
      <c r="AQ16" s="250"/>
      <c r="AR16" s="126" t="s">
        <v>29</v>
      </c>
      <c r="AS16" s="251"/>
      <c r="AT16" s="152" t="str">
        <f t="shared" si="14"/>
        <v/>
      </c>
      <c r="AU16" s="146"/>
      <c r="AW16" s="18" t="str">
        <f t="shared" si="15"/>
        <v/>
      </c>
      <c r="AX16" s="18" t="str">
        <f t="shared" si="16"/>
        <v/>
      </c>
    </row>
    <row r="17" spans="3:50" ht="18.75" customHeight="1">
      <c r="C17" s="40">
        <v>9</v>
      </c>
      <c r="D17" s="41">
        <f t="shared" si="0"/>
        <v>41526</v>
      </c>
      <c r="E17" s="42"/>
      <c r="F17" s="42"/>
      <c r="G17" s="43">
        <f t="shared" si="1"/>
        <v>41526</v>
      </c>
      <c r="H17" s="44"/>
      <c r="I17" s="250"/>
      <c r="J17" s="126" t="s">
        <v>29</v>
      </c>
      <c r="K17" s="251"/>
      <c r="L17" s="46">
        <f t="shared" si="2"/>
        <v>0</v>
      </c>
      <c r="M17" s="131" t="str">
        <f t="shared" si="3"/>
        <v/>
      </c>
      <c r="N17" s="130">
        <f t="shared" si="12"/>
        <v>0</v>
      </c>
      <c r="O17" s="33" t="str">
        <f t="shared" si="4"/>
        <v/>
      </c>
      <c r="P17" s="45" t="s">
        <v>28</v>
      </c>
      <c r="Q17" s="250"/>
      <c r="R17" s="126" t="s">
        <v>29</v>
      </c>
      <c r="S17" s="251"/>
      <c r="T17" s="46">
        <f t="shared" si="5"/>
        <v>0</v>
      </c>
      <c r="U17" s="12">
        <f t="shared" si="6"/>
        <v>1</v>
      </c>
      <c r="V17" s="12">
        <f t="shared" si="7"/>
        <v>0</v>
      </c>
      <c r="W17" t="str">
        <f t="shared" si="13"/>
        <v/>
      </c>
      <c r="X17" s="124" t="str">
        <f t="shared" si="8"/>
        <v/>
      </c>
      <c r="Y17" s="124" t="str">
        <f t="shared" si="9"/>
        <v/>
      </c>
      <c r="Z17" s="132" t="str">
        <f t="shared" si="10"/>
        <v/>
      </c>
      <c r="AA17" s="47" t="str">
        <f t="shared" si="11"/>
        <v/>
      </c>
      <c r="AB17" s="48"/>
      <c r="AD17" s="58" t="s">
        <v>67</v>
      </c>
      <c r="AE17" s="355" t="s">
        <v>72</v>
      </c>
      <c r="AF17" s="355"/>
      <c r="AG17" s="355"/>
      <c r="AH17" s="355"/>
      <c r="AI17" s="355"/>
      <c r="AJ17" s="355"/>
      <c r="AK17" s="122"/>
      <c r="AL17" s="145"/>
      <c r="AM17" s="250"/>
      <c r="AN17" s="126" t="s">
        <v>29</v>
      </c>
      <c r="AO17" s="251"/>
      <c r="AP17" s="147" t="s">
        <v>176</v>
      </c>
      <c r="AQ17" s="250"/>
      <c r="AR17" s="126" t="s">
        <v>29</v>
      </c>
      <c r="AS17" s="251"/>
      <c r="AT17" s="152" t="str">
        <f t="shared" si="14"/>
        <v/>
      </c>
      <c r="AU17" s="146"/>
      <c r="AW17" s="18" t="str">
        <f t="shared" si="15"/>
        <v/>
      </c>
      <c r="AX17" s="18" t="str">
        <f t="shared" si="16"/>
        <v/>
      </c>
    </row>
    <row r="18" spans="3:50" ht="18.75" customHeight="1">
      <c r="C18" s="40">
        <v>10</v>
      </c>
      <c r="D18" s="41">
        <f t="shared" si="0"/>
        <v>41527</v>
      </c>
      <c r="E18" s="42"/>
      <c r="F18" s="42"/>
      <c r="G18" s="43">
        <f t="shared" si="1"/>
        <v>41527</v>
      </c>
      <c r="H18" s="44"/>
      <c r="I18" s="250"/>
      <c r="J18" s="126" t="s">
        <v>29</v>
      </c>
      <c r="K18" s="251"/>
      <c r="L18" s="46">
        <f t="shared" si="2"/>
        <v>0</v>
      </c>
      <c r="M18" s="131" t="str">
        <f t="shared" si="3"/>
        <v/>
      </c>
      <c r="N18" s="130">
        <f t="shared" si="12"/>
        <v>0</v>
      </c>
      <c r="O18" s="33" t="str">
        <f t="shared" si="4"/>
        <v/>
      </c>
      <c r="P18" s="45" t="s">
        <v>28</v>
      </c>
      <c r="Q18" s="250"/>
      <c r="R18" s="126" t="s">
        <v>29</v>
      </c>
      <c r="S18" s="251"/>
      <c r="T18" s="46">
        <f t="shared" si="5"/>
        <v>0</v>
      </c>
      <c r="U18" s="12">
        <f t="shared" si="6"/>
        <v>2</v>
      </c>
      <c r="V18" s="12">
        <f t="shared" si="7"/>
        <v>0</v>
      </c>
      <c r="W18" t="str">
        <f t="shared" si="13"/>
        <v/>
      </c>
      <c r="X18" s="124" t="str">
        <f t="shared" si="8"/>
        <v/>
      </c>
      <c r="Y18" s="124" t="str">
        <f t="shared" si="9"/>
        <v/>
      </c>
      <c r="Z18" s="132" t="str">
        <f t="shared" si="10"/>
        <v/>
      </c>
      <c r="AA18" s="47" t="str">
        <f t="shared" si="11"/>
        <v/>
      </c>
      <c r="AB18" s="48"/>
      <c r="AD18" s="58"/>
      <c r="AE18" s="355"/>
      <c r="AF18" s="355"/>
      <c r="AG18" s="355"/>
      <c r="AH18" s="355"/>
      <c r="AI18" s="355"/>
      <c r="AJ18" s="355"/>
      <c r="AK18" s="122"/>
      <c r="AL18" s="145"/>
      <c r="AM18" s="250"/>
      <c r="AN18" s="126" t="s">
        <v>29</v>
      </c>
      <c r="AO18" s="251"/>
      <c r="AP18" s="147" t="s">
        <v>176</v>
      </c>
      <c r="AQ18" s="250"/>
      <c r="AR18" s="126" t="s">
        <v>29</v>
      </c>
      <c r="AS18" s="251"/>
      <c r="AT18" s="152" t="str">
        <f t="shared" si="14"/>
        <v/>
      </c>
      <c r="AU18" s="146"/>
      <c r="AW18" s="18" t="str">
        <f t="shared" si="15"/>
        <v/>
      </c>
      <c r="AX18" s="18" t="str">
        <f t="shared" si="16"/>
        <v/>
      </c>
    </row>
    <row r="19" spans="3:50" ht="18.75" customHeight="1">
      <c r="C19" s="40">
        <v>11</v>
      </c>
      <c r="D19" s="41">
        <f t="shared" si="0"/>
        <v>41528</v>
      </c>
      <c r="E19" s="42"/>
      <c r="F19" s="42"/>
      <c r="G19" s="43">
        <f t="shared" si="1"/>
        <v>41528</v>
      </c>
      <c r="H19" s="44"/>
      <c r="I19" s="250"/>
      <c r="J19" s="126" t="s">
        <v>29</v>
      </c>
      <c r="K19" s="251"/>
      <c r="L19" s="46">
        <f t="shared" si="2"/>
        <v>0</v>
      </c>
      <c r="M19" s="131" t="str">
        <f t="shared" si="3"/>
        <v/>
      </c>
      <c r="N19" s="130">
        <f t="shared" si="12"/>
        <v>0</v>
      </c>
      <c r="O19" s="33" t="str">
        <f t="shared" si="4"/>
        <v/>
      </c>
      <c r="P19" s="45" t="s">
        <v>28</v>
      </c>
      <c r="Q19" s="250"/>
      <c r="R19" s="126" t="s">
        <v>29</v>
      </c>
      <c r="S19" s="251"/>
      <c r="T19" s="46">
        <f t="shared" si="5"/>
        <v>0</v>
      </c>
      <c r="U19" s="12">
        <f t="shared" si="6"/>
        <v>3</v>
      </c>
      <c r="V19" s="12">
        <f t="shared" si="7"/>
        <v>0</v>
      </c>
      <c r="W19" t="str">
        <f t="shared" si="13"/>
        <v/>
      </c>
      <c r="X19" s="124" t="str">
        <f t="shared" si="8"/>
        <v/>
      </c>
      <c r="Y19" s="124" t="str">
        <f t="shared" si="9"/>
        <v/>
      </c>
      <c r="Z19" s="132" t="str">
        <f t="shared" si="10"/>
        <v/>
      </c>
      <c r="AA19" s="47" t="str">
        <f t="shared" si="11"/>
        <v/>
      </c>
      <c r="AB19" s="48"/>
      <c r="AD19" s="58"/>
      <c r="AE19" s="355"/>
      <c r="AF19" s="355"/>
      <c r="AG19" s="355"/>
      <c r="AH19" s="355"/>
      <c r="AI19" s="355"/>
      <c r="AJ19" s="355"/>
      <c r="AK19" s="122"/>
      <c r="AL19" s="145"/>
      <c r="AM19" s="250"/>
      <c r="AN19" s="126" t="s">
        <v>29</v>
      </c>
      <c r="AO19" s="251"/>
      <c r="AP19" s="147" t="s">
        <v>176</v>
      </c>
      <c r="AQ19" s="250"/>
      <c r="AR19" s="126" t="s">
        <v>29</v>
      </c>
      <c r="AS19" s="251"/>
      <c r="AT19" s="152" t="str">
        <f t="shared" si="14"/>
        <v/>
      </c>
      <c r="AU19" s="146"/>
      <c r="AW19" s="18" t="str">
        <f t="shared" si="15"/>
        <v/>
      </c>
      <c r="AX19" s="18" t="str">
        <f t="shared" si="16"/>
        <v/>
      </c>
    </row>
    <row r="20" spans="3:50" ht="18.75" customHeight="1">
      <c r="C20" s="40">
        <v>12</v>
      </c>
      <c r="D20" s="41">
        <f t="shared" si="0"/>
        <v>41529</v>
      </c>
      <c r="E20" s="42"/>
      <c r="F20" s="42"/>
      <c r="G20" s="43">
        <f t="shared" si="1"/>
        <v>41529</v>
      </c>
      <c r="H20" s="44"/>
      <c r="I20" s="250"/>
      <c r="J20" s="126" t="s">
        <v>29</v>
      </c>
      <c r="K20" s="251"/>
      <c r="L20" s="46">
        <f t="shared" si="2"/>
        <v>0</v>
      </c>
      <c r="M20" s="131" t="str">
        <f t="shared" si="3"/>
        <v/>
      </c>
      <c r="N20" s="130">
        <f t="shared" si="12"/>
        <v>0</v>
      </c>
      <c r="O20" s="33" t="str">
        <f t="shared" si="4"/>
        <v/>
      </c>
      <c r="P20" s="45" t="s">
        <v>28</v>
      </c>
      <c r="Q20" s="250"/>
      <c r="R20" s="126" t="s">
        <v>29</v>
      </c>
      <c r="S20" s="251"/>
      <c r="T20" s="46">
        <f t="shared" si="5"/>
        <v>0</v>
      </c>
      <c r="U20" s="12">
        <f t="shared" si="6"/>
        <v>4</v>
      </c>
      <c r="V20" s="12">
        <f t="shared" si="7"/>
        <v>0</v>
      </c>
      <c r="W20" t="str">
        <f t="shared" si="13"/>
        <v/>
      </c>
      <c r="X20" s="124" t="str">
        <f t="shared" si="8"/>
        <v/>
      </c>
      <c r="Y20" s="124" t="str">
        <f t="shared" si="9"/>
        <v/>
      </c>
      <c r="Z20" s="132" t="str">
        <f t="shared" si="10"/>
        <v/>
      </c>
      <c r="AA20" s="47" t="str">
        <f t="shared" si="11"/>
        <v/>
      </c>
      <c r="AB20" s="48"/>
      <c r="AD20" s="58" t="s">
        <v>68</v>
      </c>
      <c r="AE20" s="355" t="s">
        <v>73</v>
      </c>
      <c r="AF20" s="355"/>
      <c r="AG20" s="355"/>
      <c r="AH20" s="355"/>
      <c r="AI20" s="355"/>
      <c r="AJ20" s="355"/>
      <c r="AK20" s="122"/>
      <c r="AL20" s="145"/>
      <c r="AM20" s="250"/>
      <c r="AN20" s="126" t="s">
        <v>29</v>
      </c>
      <c r="AO20" s="251"/>
      <c r="AP20" s="147" t="s">
        <v>176</v>
      </c>
      <c r="AQ20" s="250"/>
      <c r="AR20" s="126" t="s">
        <v>29</v>
      </c>
      <c r="AS20" s="251"/>
      <c r="AT20" s="152" t="str">
        <f t="shared" si="14"/>
        <v/>
      </c>
      <c r="AU20" s="146"/>
      <c r="AW20" s="18" t="str">
        <f t="shared" si="15"/>
        <v/>
      </c>
      <c r="AX20" s="18" t="str">
        <f t="shared" si="16"/>
        <v/>
      </c>
    </row>
    <row r="21" spans="3:50" ht="18.75" customHeight="1">
      <c r="C21" s="40">
        <v>13</v>
      </c>
      <c r="D21" s="41">
        <f t="shared" si="0"/>
        <v>41530</v>
      </c>
      <c r="E21" s="42"/>
      <c r="F21" s="42"/>
      <c r="G21" s="43">
        <f t="shared" si="1"/>
        <v>41530</v>
      </c>
      <c r="H21" s="44"/>
      <c r="I21" s="250"/>
      <c r="J21" s="126" t="s">
        <v>29</v>
      </c>
      <c r="K21" s="251"/>
      <c r="L21" s="46">
        <f t="shared" si="2"/>
        <v>0</v>
      </c>
      <c r="M21" s="131" t="str">
        <f t="shared" si="3"/>
        <v/>
      </c>
      <c r="N21" s="130">
        <f t="shared" si="12"/>
        <v>0</v>
      </c>
      <c r="O21" s="33" t="str">
        <f t="shared" si="4"/>
        <v/>
      </c>
      <c r="P21" s="45" t="s">
        <v>28</v>
      </c>
      <c r="Q21" s="250"/>
      <c r="R21" s="126" t="s">
        <v>29</v>
      </c>
      <c r="S21" s="251"/>
      <c r="T21" s="46">
        <f t="shared" si="5"/>
        <v>0</v>
      </c>
      <c r="U21" s="12">
        <f t="shared" si="6"/>
        <v>5</v>
      </c>
      <c r="V21" s="12">
        <f t="shared" si="7"/>
        <v>0</v>
      </c>
      <c r="W21" t="str">
        <f t="shared" si="13"/>
        <v/>
      </c>
      <c r="X21" s="124" t="str">
        <f t="shared" si="8"/>
        <v/>
      </c>
      <c r="Y21" s="124" t="str">
        <f t="shared" si="9"/>
        <v/>
      </c>
      <c r="Z21" s="132" t="str">
        <f t="shared" si="10"/>
        <v/>
      </c>
      <c r="AA21" s="47" t="str">
        <f t="shared" si="11"/>
        <v/>
      </c>
      <c r="AB21" s="48"/>
      <c r="AD21" s="58"/>
      <c r="AE21" s="355"/>
      <c r="AF21" s="355"/>
      <c r="AG21" s="355"/>
      <c r="AH21" s="355"/>
      <c r="AI21" s="355"/>
      <c r="AJ21" s="355"/>
      <c r="AK21" s="122"/>
      <c r="AL21" s="145"/>
      <c r="AM21" s="250"/>
      <c r="AN21" s="126" t="s">
        <v>29</v>
      </c>
      <c r="AO21" s="251"/>
      <c r="AP21" s="147" t="s">
        <v>176</v>
      </c>
      <c r="AQ21" s="250"/>
      <c r="AR21" s="126" t="s">
        <v>29</v>
      </c>
      <c r="AS21" s="251"/>
      <c r="AT21" s="152" t="str">
        <f t="shared" si="14"/>
        <v/>
      </c>
      <c r="AU21" s="146"/>
      <c r="AW21" s="18" t="str">
        <f t="shared" si="15"/>
        <v/>
      </c>
      <c r="AX21" s="18" t="str">
        <f t="shared" si="16"/>
        <v/>
      </c>
    </row>
    <row r="22" spans="3:50" ht="18.75" customHeight="1">
      <c r="C22" s="40">
        <v>14</v>
      </c>
      <c r="D22" s="41">
        <f t="shared" si="0"/>
        <v>41531</v>
      </c>
      <c r="E22" s="42"/>
      <c r="F22" s="42"/>
      <c r="G22" s="43">
        <f t="shared" si="1"/>
        <v>41531</v>
      </c>
      <c r="H22" s="44"/>
      <c r="I22" s="250"/>
      <c r="J22" s="126" t="s">
        <v>29</v>
      </c>
      <c r="K22" s="251"/>
      <c r="L22" s="46">
        <f t="shared" si="2"/>
        <v>0</v>
      </c>
      <c r="M22" s="131" t="str">
        <f t="shared" si="3"/>
        <v/>
      </c>
      <c r="N22" s="130">
        <f t="shared" si="12"/>
        <v>0</v>
      </c>
      <c r="O22" s="33" t="str">
        <f t="shared" si="4"/>
        <v/>
      </c>
      <c r="P22" s="45" t="s">
        <v>28</v>
      </c>
      <c r="Q22" s="250"/>
      <c r="R22" s="126" t="s">
        <v>29</v>
      </c>
      <c r="S22" s="251"/>
      <c r="T22" s="46">
        <f t="shared" si="5"/>
        <v>0</v>
      </c>
      <c r="U22" s="12">
        <f t="shared" si="6"/>
        <v>6</v>
      </c>
      <c r="V22" s="12">
        <f t="shared" si="7"/>
        <v>0</v>
      </c>
      <c r="W22">
        <f t="shared" si="13"/>
        <v>1</v>
      </c>
      <c r="X22" s="124" t="str">
        <f t="shared" si="8"/>
        <v/>
      </c>
      <c r="Y22" s="124" t="str">
        <f t="shared" si="9"/>
        <v/>
      </c>
      <c r="Z22" s="132" t="str">
        <f t="shared" si="10"/>
        <v/>
      </c>
      <c r="AA22" s="47" t="str">
        <f t="shared" si="11"/>
        <v/>
      </c>
      <c r="AB22" s="48"/>
      <c r="AD22" s="58"/>
      <c r="AE22" s="355"/>
      <c r="AF22" s="355"/>
      <c r="AG22" s="355"/>
      <c r="AH22" s="355"/>
      <c r="AI22" s="355"/>
      <c r="AJ22" s="355"/>
      <c r="AK22" s="122"/>
      <c r="AL22" s="145"/>
      <c r="AM22" s="250"/>
      <c r="AN22" s="126" t="s">
        <v>29</v>
      </c>
      <c r="AO22" s="251"/>
      <c r="AP22" s="147" t="s">
        <v>176</v>
      </c>
      <c r="AQ22" s="250"/>
      <c r="AR22" s="126" t="s">
        <v>29</v>
      </c>
      <c r="AS22" s="251"/>
      <c r="AT22" s="152" t="str">
        <f t="shared" si="14"/>
        <v/>
      </c>
      <c r="AU22" s="146"/>
      <c r="AW22" s="18" t="str">
        <f t="shared" si="15"/>
        <v/>
      </c>
      <c r="AX22" s="18" t="str">
        <f t="shared" si="16"/>
        <v/>
      </c>
    </row>
    <row r="23" spans="3:50" ht="18.75" customHeight="1">
      <c r="C23" s="40">
        <v>15</v>
      </c>
      <c r="D23" s="41">
        <f t="shared" si="0"/>
        <v>41532</v>
      </c>
      <c r="E23" s="42"/>
      <c r="F23" s="42"/>
      <c r="G23" s="43">
        <f t="shared" si="1"/>
        <v>41532</v>
      </c>
      <c r="H23" s="44"/>
      <c r="I23" s="250"/>
      <c r="J23" s="126" t="s">
        <v>29</v>
      </c>
      <c r="K23" s="251"/>
      <c r="L23" s="46">
        <f t="shared" si="2"/>
        <v>0</v>
      </c>
      <c r="M23" s="131" t="str">
        <f t="shared" si="3"/>
        <v/>
      </c>
      <c r="N23" s="130">
        <f t="shared" si="12"/>
        <v>0</v>
      </c>
      <c r="O23" s="33" t="str">
        <f t="shared" si="4"/>
        <v/>
      </c>
      <c r="P23" s="45" t="s">
        <v>28</v>
      </c>
      <c r="Q23" s="250"/>
      <c r="R23" s="126" t="s">
        <v>29</v>
      </c>
      <c r="S23" s="251"/>
      <c r="T23" s="46">
        <f t="shared" si="5"/>
        <v>0</v>
      </c>
      <c r="U23" s="12">
        <f t="shared" si="6"/>
        <v>7</v>
      </c>
      <c r="V23" s="12">
        <f t="shared" si="7"/>
        <v>0</v>
      </c>
      <c r="W23">
        <f t="shared" si="13"/>
        <v>1</v>
      </c>
      <c r="X23" s="124" t="str">
        <f t="shared" si="8"/>
        <v/>
      </c>
      <c r="Y23" s="124" t="str">
        <f t="shared" si="9"/>
        <v/>
      </c>
      <c r="Z23" s="132" t="str">
        <f t="shared" si="10"/>
        <v/>
      </c>
      <c r="AA23" s="47" t="str">
        <f t="shared" si="11"/>
        <v/>
      </c>
      <c r="AB23" s="48"/>
      <c r="AD23" s="58"/>
      <c r="AE23" s="355"/>
      <c r="AF23" s="355"/>
      <c r="AG23" s="355"/>
      <c r="AH23" s="355"/>
      <c r="AI23" s="355"/>
      <c r="AJ23" s="355"/>
      <c r="AK23" s="122"/>
      <c r="AL23" s="145"/>
      <c r="AM23" s="250"/>
      <c r="AN23" s="126" t="s">
        <v>29</v>
      </c>
      <c r="AO23" s="251"/>
      <c r="AP23" s="147" t="s">
        <v>176</v>
      </c>
      <c r="AQ23" s="250"/>
      <c r="AR23" s="126" t="s">
        <v>29</v>
      </c>
      <c r="AS23" s="251"/>
      <c r="AT23" s="152" t="str">
        <f t="shared" si="14"/>
        <v/>
      </c>
      <c r="AU23" s="146"/>
      <c r="AW23" s="18" t="str">
        <f t="shared" si="15"/>
        <v/>
      </c>
      <c r="AX23" s="18" t="str">
        <f t="shared" si="16"/>
        <v/>
      </c>
    </row>
    <row r="24" spans="3:50" ht="18.75" customHeight="1">
      <c r="C24" s="40">
        <v>16</v>
      </c>
      <c r="D24" s="41">
        <f t="shared" si="0"/>
        <v>41533</v>
      </c>
      <c r="E24" s="42"/>
      <c r="F24" s="42"/>
      <c r="G24" s="43">
        <f t="shared" si="1"/>
        <v>41533</v>
      </c>
      <c r="H24" s="44"/>
      <c r="I24" s="250"/>
      <c r="J24" s="126" t="s">
        <v>29</v>
      </c>
      <c r="K24" s="251"/>
      <c r="L24" s="46">
        <f t="shared" si="2"/>
        <v>0</v>
      </c>
      <c r="M24" s="131" t="str">
        <f t="shared" si="3"/>
        <v/>
      </c>
      <c r="N24" s="130">
        <f t="shared" si="12"/>
        <v>0</v>
      </c>
      <c r="O24" s="33" t="str">
        <f t="shared" si="4"/>
        <v/>
      </c>
      <c r="P24" s="45" t="s">
        <v>28</v>
      </c>
      <c r="Q24" s="250"/>
      <c r="R24" s="126" t="s">
        <v>29</v>
      </c>
      <c r="S24" s="251"/>
      <c r="T24" s="46">
        <f t="shared" si="5"/>
        <v>0</v>
      </c>
      <c r="U24" s="12">
        <f t="shared" si="6"/>
        <v>1</v>
      </c>
      <c r="V24" s="12">
        <f t="shared" si="7"/>
        <v>1</v>
      </c>
      <c r="W24">
        <f t="shared" si="13"/>
        <v>1</v>
      </c>
      <c r="X24" s="124" t="str">
        <f t="shared" si="8"/>
        <v/>
      </c>
      <c r="Y24" s="124" t="str">
        <f t="shared" si="9"/>
        <v/>
      </c>
      <c r="Z24" s="132" t="str">
        <f t="shared" si="10"/>
        <v/>
      </c>
      <c r="AA24" s="47" t="str">
        <f t="shared" si="11"/>
        <v/>
      </c>
      <c r="AB24" s="48"/>
      <c r="AL24" s="145"/>
      <c r="AM24" s="250"/>
      <c r="AN24" s="126" t="s">
        <v>29</v>
      </c>
      <c r="AO24" s="251"/>
      <c r="AP24" s="147" t="s">
        <v>176</v>
      </c>
      <c r="AQ24" s="250"/>
      <c r="AR24" s="126" t="s">
        <v>29</v>
      </c>
      <c r="AS24" s="251"/>
      <c r="AT24" s="152" t="str">
        <f t="shared" si="14"/>
        <v/>
      </c>
      <c r="AU24" s="146"/>
      <c r="AW24" s="18" t="str">
        <f t="shared" si="15"/>
        <v/>
      </c>
      <c r="AX24" s="18" t="str">
        <f t="shared" si="16"/>
        <v/>
      </c>
    </row>
    <row r="25" spans="3:50" ht="18.75" customHeight="1">
      <c r="C25" s="40">
        <v>17</v>
      </c>
      <c r="D25" s="41">
        <f t="shared" si="0"/>
        <v>41534</v>
      </c>
      <c r="E25" s="42"/>
      <c r="F25" s="42"/>
      <c r="G25" s="43">
        <f t="shared" si="1"/>
        <v>41534</v>
      </c>
      <c r="H25" s="44"/>
      <c r="I25" s="250"/>
      <c r="J25" s="126" t="s">
        <v>29</v>
      </c>
      <c r="K25" s="251"/>
      <c r="L25" s="46">
        <f t="shared" si="2"/>
        <v>0</v>
      </c>
      <c r="M25" s="131" t="str">
        <f t="shared" si="3"/>
        <v/>
      </c>
      <c r="N25" s="130">
        <f t="shared" si="12"/>
        <v>0</v>
      </c>
      <c r="O25" s="33" t="str">
        <f t="shared" si="4"/>
        <v/>
      </c>
      <c r="P25" s="45" t="s">
        <v>28</v>
      </c>
      <c r="Q25" s="250"/>
      <c r="R25" s="126" t="s">
        <v>29</v>
      </c>
      <c r="S25" s="251"/>
      <c r="T25" s="46">
        <f t="shared" si="5"/>
        <v>0</v>
      </c>
      <c r="U25" s="12">
        <f t="shared" si="6"/>
        <v>2</v>
      </c>
      <c r="V25" s="12">
        <f t="shared" si="7"/>
        <v>0</v>
      </c>
      <c r="W25" t="str">
        <f t="shared" si="13"/>
        <v/>
      </c>
      <c r="X25" s="124" t="str">
        <f t="shared" si="8"/>
        <v/>
      </c>
      <c r="Y25" s="124" t="str">
        <f t="shared" si="9"/>
        <v/>
      </c>
      <c r="Z25" s="132" t="str">
        <f t="shared" si="10"/>
        <v/>
      </c>
      <c r="AA25" s="47" t="str">
        <f t="shared" si="11"/>
        <v/>
      </c>
      <c r="AB25" s="48"/>
      <c r="AL25" s="145"/>
      <c r="AM25" s="250"/>
      <c r="AN25" s="126" t="s">
        <v>29</v>
      </c>
      <c r="AO25" s="251"/>
      <c r="AP25" s="147" t="s">
        <v>176</v>
      </c>
      <c r="AQ25" s="250"/>
      <c r="AR25" s="126" t="s">
        <v>29</v>
      </c>
      <c r="AS25" s="251"/>
      <c r="AT25" s="152" t="str">
        <f t="shared" si="14"/>
        <v/>
      </c>
      <c r="AU25" s="146"/>
      <c r="AW25" s="18" t="str">
        <f t="shared" si="15"/>
        <v/>
      </c>
      <c r="AX25" s="18" t="str">
        <f t="shared" si="16"/>
        <v/>
      </c>
    </row>
    <row r="26" spans="3:50" ht="18.75" customHeight="1">
      <c r="C26" s="40">
        <v>18</v>
      </c>
      <c r="D26" s="41">
        <f t="shared" si="0"/>
        <v>41535</v>
      </c>
      <c r="E26" s="42"/>
      <c r="F26" s="42"/>
      <c r="G26" s="43">
        <f t="shared" si="1"/>
        <v>41535</v>
      </c>
      <c r="H26" s="44"/>
      <c r="I26" s="250"/>
      <c r="J26" s="126" t="s">
        <v>29</v>
      </c>
      <c r="K26" s="251"/>
      <c r="L26" s="46">
        <f t="shared" si="2"/>
        <v>0</v>
      </c>
      <c r="M26" s="131" t="str">
        <f t="shared" si="3"/>
        <v/>
      </c>
      <c r="N26" s="130">
        <f t="shared" si="12"/>
        <v>0</v>
      </c>
      <c r="O26" s="33" t="str">
        <f t="shared" si="4"/>
        <v/>
      </c>
      <c r="P26" s="45" t="s">
        <v>28</v>
      </c>
      <c r="Q26" s="250"/>
      <c r="R26" s="126" t="s">
        <v>29</v>
      </c>
      <c r="S26" s="251"/>
      <c r="T26" s="46">
        <f t="shared" si="5"/>
        <v>0</v>
      </c>
      <c r="U26" s="12">
        <f t="shared" si="6"/>
        <v>3</v>
      </c>
      <c r="V26" s="12">
        <f t="shared" si="7"/>
        <v>0</v>
      </c>
      <c r="W26" t="str">
        <f t="shared" si="13"/>
        <v/>
      </c>
      <c r="X26" s="124" t="str">
        <f t="shared" si="8"/>
        <v/>
      </c>
      <c r="Y26" s="124" t="str">
        <f t="shared" si="9"/>
        <v/>
      </c>
      <c r="Z26" s="132" t="str">
        <f t="shared" si="10"/>
        <v/>
      </c>
      <c r="AA26" s="47" t="str">
        <f t="shared" si="11"/>
        <v/>
      </c>
      <c r="AB26" s="48"/>
      <c r="AL26" s="145"/>
      <c r="AM26" s="250"/>
      <c r="AN26" s="126" t="s">
        <v>29</v>
      </c>
      <c r="AO26" s="251"/>
      <c r="AP26" s="147" t="s">
        <v>176</v>
      </c>
      <c r="AQ26" s="250"/>
      <c r="AR26" s="126" t="s">
        <v>29</v>
      </c>
      <c r="AS26" s="251"/>
      <c r="AT26" s="152" t="str">
        <f t="shared" si="14"/>
        <v/>
      </c>
      <c r="AU26" s="146"/>
      <c r="AW26" s="18" t="str">
        <f t="shared" si="15"/>
        <v/>
      </c>
      <c r="AX26" s="18" t="str">
        <f t="shared" si="16"/>
        <v/>
      </c>
    </row>
    <row r="27" spans="3:50" ht="18.75" customHeight="1">
      <c r="C27" s="40">
        <v>19</v>
      </c>
      <c r="D27" s="41">
        <f t="shared" si="0"/>
        <v>41536</v>
      </c>
      <c r="E27" s="42"/>
      <c r="F27" s="42"/>
      <c r="G27" s="43">
        <f t="shared" si="1"/>
        <v>41536</v>
      </c>
      <c r="H27" s="44"/>
      <c r="I27" s="250"/>
      <c r="J27" s="126" t="s">
        <v>29</v>
      </c>
      <c r="K27" s="251"/>
      <c r="L27" s="46">
        <f t="shared" si="2"/>
        <v>0</v>
      </c>
      <c r="M27" s="131" t="str">
        <f t="shared" si="3"/>
        <v/>
      </c>
      <c r="N27" s="130">
        <f t="shared" si="12"/>
        <v>0</v>
      </c>
      <c r="O27" s="33" t="str">
        <f t="shared" si="4"/>
        <v/>
      </c>
      <c r="P27" s="45" t="s">
        <v>28</v>
      </c>
      <c r="Q27" s="250"/>
      <c r="R27" s="126" t="s">
        <v>29</v>
      </c>
      <c r="S27" s="251"/>
      <c r="T27" s="46">
        <f t="shared" si="5"/>
        <v>0</v>
      </c>
      <c r="U27" s="12">
        <f t="shared" si="6"/>
        <v>4</v>
      </c>
      <c r="V27" s="12">
        <f t="shared" si="7"/>
        <v>0</v>
      </c>
      <c r="W27" t="str">
        <f t="shared" si="13"/>
        <v/>
      </c>
      <c r="X27" s="124" t="str">
        <f t="shared" si="8"/>
        <v/>
      </c>
      <c r="Y27" s="124" t="str">
        <f t="shared" si="9"/>
        <v/>
      </c>
      <c r="Z27" s="132" t="str">
        <f t="shared" si="10"/>
        <v/>
      </c>
      <c r="AA27" s="47" t="str">
        <f t="shared" si="11"/>
        <v/>
      </c>
      <c r="AB27" s="48"/>
      <c r="AD27" s="4" t="s">
        <v>76</v>
      </c>
      <c r="AL27" s="145"/>
      <c r="AM27" s="250"/>
      <c r="AN27" s="126" t="s">
        <v>29</v>
      </c>
      <c r="AO27" s="251"/>
      <c r="AP27" s="147" t="s">
        <v>176</v>
      </c>
      <c r="AQ27" s="250"/>
      <c r="AR27" s="126" t="s">
        <v>29</v>
      </c>
      <c r="AS27" s="251"/>
      <c r="AT27" s="152" t="str">
        <f t="shared" si="14"/>
        <v/>
      </c>
      <c r="AU27" s="146"/>
      <c r="AW27" s="18" t="str">
        <f t="shared" si="15"/>
        <v/>
      </c>
      <c r="AX27" s="18" t="str">
        <f t="shared" si="16"/>
        <v/>
      </c>
    </row>
    <row r="28" spans="3:50" ht="18.75" customHeight="1">
      <c r="C28" s="40">
        <v>20</v>
      </c>
      <c r="D28" s="41">
        <f t="shared" si="0"/>
        <v>41537</v>
      </c>
      <c r="E28" s="42"/>
      <c r="F28" s="42"/>
      <c r="G28" s="43">
        <f t="shared" si="1"/>
        <v>41537</v>
      </c>
      <c r="H28" s="44"/>
      <c r="I28" s="250"/>
      <c r="J28" s="126" t="s">
        <v>29</v>
      </c>
      <c r="K28" s="251"/>
      <c r="L28" s="46">
        <f t="shared" si="2"/>
        <v>0</v>
      </c>
      <c r="M28" s="131" t="str">
        <f t="shared" si="3"/>
        <v/>
      </c>
      <c r="N28" s="130">
        <f t="shared" si="12"/>
        <v>0</v>
      </c>
      <c r="O28" s="33" t="str">
        <f t="shared" si="4"/>
        <v/>
      </c>
      <c r="P28" s="45" t="s">
        <v>28</v>
      </c>
      <c r="Q28" s="250"/>
      <c r="R28" s="126" t="s">
        <v>29</v>
      </c>
      <c r="S28" s="251"/>
      <c r="T28" s="46">
        <f t="shared" si="5"/>
        <v>0</v>
      </c>
      <c r="U28" s="12">
        <f t="shared" si="6"/>
        <v>5</v>
      </c>
      <c r="V28" s="12">
        <f t="shared" si="7"/>
        <v>0</v>
      </c>
      <c r="W28" t="str">
        <f t="shared" si="13"/>
        <v/>
      </c>
      <c r="X28" s="124" t="str">
        <f t="shared" si="8"/>
        <v/>
      </c>
      <c r="Y28" s="124" t="str">
        <f t="shared" si="9"/>
        <v/>
      </c>
      <c r="Z28" s="132" t="str">
        <f t="shared" si="10"/>
        <v/>
      </c>
      <c r="AA28" s="47" t="str">
        <f t="shared" si="11"/>
        <v/>
      </c>
      <c r="AB28" s="48"/>
      <c r="AD28" s="62" t="s">
        <v>77</v>
      </c>
      <c r="AE28" s="348" t="s">
        <v>78</v>
      </c>
      <c r="AF28" s="349"/>
      <c r="AG28" s="350" t="s">
        <v>79</v>
      </c>
      <c r="AH28" s="351"/>
      <c r="AI28" s="351"/>
      <c r="AJ28" s="352"/>
      <c r="AK28" s="141"/>
      <c r="AL28" s="145"/>
      <c r="AM28" s="250"/>
      <c r="AN28" s="126" t="s">
        <v>29</v>
      </c>
      <c r="AO28" s="251"/>
      <c r="AP28" s="147" t="s">
        <v>176</v>
      </c>
      <c r="AQ28" s="250"/>
      <c r="AR28" s="126" t="s">
        <v>29</v>
      </c>
      <c r="AS28" s="251"/>
      <c r="AT28" s="152" t="str">
        <f t="shared" si="14"/>
        <v/>
      </c>
      <c r="AU28" s="146"/>
      <c r="AW28" s="18" t="str">
        <f t="shared" si="15"/>
        <v/>
      </c>
      <c r="AX28" s="18" t="str">
        <f t="shared" si="16"/>
        <v/>
      </c>
    </row>
    <row r="29" spans="3:50" ht="18.75" customHeight="1">
      <c r="C29" s="40">
        <v>21</v>
      </c>
      <c r="D29" s="41">
        <f t="shared" si="0"/>
        <v>41538</v>
      </c>
      <c r="E29" s="42"/>
      <c r="F29" s="42"/>
      <c r="G29" s="43">
        <f t="shared" si="1"/>
        <v>41538</v>
      </c>
      <c r="H29" s="44"/>
      <c r="I29" s="250"/>
      <c r="J29" s="126" t="s">
        <v>29</v>
      </c>
      <c r="K29" s="251"/>
      <c r="L29" s="46">
        <f t="shared" si="2"/>
        <v>0</v>
      </c>
      <c r="M29" s="131" t="str">
        <f t="shared" si="3"/>
        <v/>
      </c>
      <c r="N29" s="130">
        <f t="shared" si="12"/>
        <v>0</v>
      </c>
      <c r="O29" s="33" t="str">
        <f t="shared" si="4"/>
        <v/>
      </c>
      <c r="P29" s="45" t="s">
        <v>28</v>
      </c>
      <c r="Q29" s="250"/>
      <c r="R29" s="126" t="s">
        <v>29</v>
      </c>
      <c r="S29" s="251"/>
      <c r="T29" s="46">
        <f t="shared" si="5"/>
        <v>0</v>
      </c>
      <c r="U29" s="12">
        <f t="shared" si="6"/>
        <v>6</v>
      </c>
      <c r="V29" s="12">
        <f t="shared" si="7"/>
        <v>0</v>
      </c>
      <c r="W29">
        <f t="shared" si="13"/>
        <v>1</v>
      </c>
      <c r="X29" s="124" t="str">
        <f t="shared" si="8"/>
        <v/>
      </c>
      <c r="Y29" s="124" t="str">
        <f t="shared" si="9"/>
        <v/>
      </c>
      <c r="Z29" s="132" t="str">
        <f t="shared" si="10"/>
        <v/>
      </c>
      <c r="AA29" s="47" t="str">
        <f t="shared" si="11"/>
        <v/>
      </c>
      <c r="AB29" s="48"/>
      <c r="AD29" s="60"/>
      <c r="AE29" s="9"/>
      <c r="AF29" s="10"/>
      <c r="AG29" s="5"/>
      <c r="AH29" s="5"/>
      <c r="AI29" s="5"/>
      <c r="AJ29" s="6"/>
      <c r="AK29" s="5"/>
      <c r="AL29" s="145"/>
      <c r="AM29" s="250"/>
      <c r="AN29" s="126" t="s">
        <v>29</v>
      </c>
      <c r="AO29" s="251"/>
      <c r="AP29" s="147" t="s">
        <v>176</v>
      </c>
      <c r="AQ29" s="250"/>
      <c r="AR29" s="126" t="s">
        <v>29</v>
      </c>
      <c r="AS29" s="251"/>
      <c r="AT29" s="152" t="str">
        <f t="shared" si="14"/>
        <v/>
      </c>
      <c r="AU29" s="146"/>
      <c r="AW29" s="18" t="str">
        <f t="shared" si="15"/>
        <v/>
      </c>
      <c r="AX29" s="18" t="str">
        <f t="shared" si="16"/>
        <v/>
      </c>
    </row>
    <row r="30" spans="3:50" ht="18.75" customHeight="1">
      <c r="C30" s="40">
        <v>22</v>
      </c>
      <c r="D30" s="41">
        <f t="shared" si="0"/>
        <v>41539</v>
      </c>
      <c r="E30" s="42"/>
      <c r="F30" s="42"/>
      <c r="G30" s="43">
        <f t="shared" si="1"/>
        <v>41539</v>
      </c>
      <c r="H30" s="44"/>
      <c r="I30" s="250"/>
      <c r="J30" s="126" t="s">
        <v>29</v>
      </c>
      <c r="K30" s="251"/>
      <c r="L30" s="46">
        <f t="shared" si="2"/>
        <v>0</v>
      </c>
      <c r="M30" s="131" t="str">
        <f t="shared" si="3"/>
        <v/>
      </c>
      <c r="N30" s="130">
        <f t="shared" si="12"/>
        <v>0</v>
      </c>
      <c r="O30" s="33" t="str">
        <f t="shared" si="4"/>
        <v/>
      </c>
      <c r="P30" s="45" t="s">
        <v>28</v>
      </c>
      <c r="Q30" s="250"/>
      <c r="R30" s="126" t="s">
        <v>29</v>
      </c>
      <c r="S30" s="251"/>
      <c r="T30" s="46">
        <f t="shared" si="5"/>
        <v>0</v>
      </c>
      <c r="U30" s="12">
        <f t="shared" si="6"/>
        <v>7</v>
      </c>
      <c r="V30" s="12">
        <f t="shared" si="7"/>
        <v>0</v>
      </c>
      <c r="W30">
        <f t="shared" si="13"/>
        <v>1</v>
      </c>
      <c r="X30" s="124" t="str">
        <f t="shared" si="8"/>
        <v/>
      </c>
      <c r="Y30" s="124" t="str">
        <f t="shared" si="9"/>
        <v/>
      </c>
      <c r="Z30" s="132" t="str">
        <f t="shared" si="10"/>
        <v/>
      </c>
      <c r="AA30" s="47" t="str">
        <f t="shared" si="11"/>
        <v/>
      </c>
      <c r="AB30" s="48"/>
      <c r="AD30" s="60"/>
      <c r="AE30" s="9"/>
      <c r="AF30" s="10"/>
      <c r="AG30" s="5"/>
      <c r="AH30" s="5"/>
      <c r="AI30" s="5"/>
      <c r="AJ30" s="6"/>
      <c r="AK30" s="5"/>
      <c r="AL30" s="145"/>
      <c r="AM30" s="250"/>
      <c r="AN30" s="126" t="s">
        <v>29</v>
      </c>
      <c r="AO30" s="251"/>
      <c r="AP30" s="147" t="s">
        <v>176</v>
      </c>
      <c r="AQ30" s="250"/>
      <c r="AR30" s="126" t="s">
        <v>29</v>
      </c>
      <c r="AS30" s="251"/>
      <c r="AT30" s="152" t="str">
        <f t="shared" si="14"/>
        <v/>
      </c>
      <c r="AU30" s="146"/>
      <c r="AW30" s="18" t="str">
        <f t="shared" si="15"/>
        <v/>
      </c>
      <c r="AX30" s="18" t="str">
        <f t="shared" si="16"/>
        <v/>
      </c>
    </row>
    <row r="31" spans="3:50" ht="18.75" customHeight="1">
      <c r="C31" s="40">
        <v>23</v>
      </c>
      <c r="D31" s="41">
        <f t="shared" si="0"/>
        <v>41540</v>
      </c>
      <c r="E31" s="42"/>
      <c r="F31" s="42"/>
      <c r="G31" s="43">
        <f t="shared" si="1"/>
        <v>41540</v>
      </c>
      <c r="H31" s="44"/>
      <c r="I31" s="250"/>
      <c r="J31" s="126" t="s">
        <v>29</v>
      </c>
      <c r="K31" s="251"/>
      <c r="L31" s="46">
        <f t="shared" si="2"/>
        <v>0</v>
      </c>
      <c r="M31" s="131" t="str">
        <f t="shared" si="3"/>
        <v/>
      </c>
      <c r="N31" s="130">
        <f t="shared" si="12"/>
        <v>0</v>
      </c>
      <c r="O31" s="33" t="str">
        <f t="shared" si="4"/>
        <v/>
      </c>
      <c r="P31" s="45" t="s">
        <v>28</v>
      </c>
      <c r="Q31" s="250"/>
      <c r="R31" s="126" t="s">
        <v>29</v>
      </c>
      <c r="S31" s="251"/>
      <c r="T31" s="46">
        <f t="shared" si="5"/>
        <v>0</v>
      </c>
      <c r="U31" s="12">
        <f t="shared" si="6"/>
        <v>1</v>
      </c>
      <c r="V31" s="12">
        <f t="shared" si="7"/>
        <v>1</v>
      </c>
      <c r="W31">
        <f t="shared" si="13"/>
        <v>1</v>
      </c>
      <c r="X31" s="124" t="str">
        <f t="shared" si="8"/>
        <v/>
      </c>
      <c r="Y31" s="124" t="str">
        <f t="shared" si="9"/>
        <v/>
      </c>
      <c r="Z31" s="132" t="str">
        <f t="shared" si="10"/>
        <v/>
      </c>
      <c r="AA31" s="47" t="str">
        <f t="shared" si="11"/>
        <v/>
      </c>
      <c r="AB31" s="48"/>
      <c r="AD31" s="60"/>
      <c r="AE31" s="9"/>
      <c r="AF31" s="10"/>
      <c r="AG31" s="5"/>
      <c r="AH31" s="5"/>
      <c r="AI31" s="5"/>
      <c r="AJ31" s="6"/>
      <c r="AK31" s="5"/>
      <c r="AL31" s="145"/>
      <c r="AM31" s="250"/>
      <c r="AN31" s="126" t="s">
        <v>29</v>
      </c>
      <c r="AO31" s="251"/>
      <c r="AP31" s="147" t="s">
        <v>176</v>
      </c>
      <c r="AQ31" s="250"/>
      <c r="AR31" s="126" t="s">
        <v>29</v>
      </c>
      <c r="AS31" s="251"/>
      <c r="AT31" s="152" t="str">
        <f t="shared" si="14"/>
        <v/>
      </c>
      <c r="AU31" s="146"/>
      <c r="AW31" s="18" t="str">
        <f t="shared" si="15"/>
        <v/>
      </c>
      <c r="AX31" s="18" t="str">
        <f t="shared" si="16"/>
        <v/>
      </c>
    </row>
    <row r="32" spans="3:50" ht="18.75" customHeight="1">
      <c r="C32" s="40">
        <v>24</v>
      </c>
      <c r="D32" s="41">
        <f t="shared" si="0"/>
        <v>41541</v>
      </c>
      <c r="E32" s="42"/>
      <c r="F32" s="42"/>
      <c r="G32" s="43">
        <f t="shared" si="1"/>
        <v>41541</v>
      </c>
      <c r="H32" s="44"/>
      <c r="I32" s="250"/>
      <c r="J32" s="126" t="s">
        <v>29</v>
      </c>
      <c r="K32" s="251"/>
      <c r="L32" s="46">
        <f t="shared" si="2"/>
        <v>0</v>
      </c>
      <c r="M32" s="131" t="str">
        <f t="shared" si="3"/>
        <v/>
      </c>
      <c r="N32" s="130">
        <f t="shared" si="12"/>
        <v>0</v>
      </c>
      <c r="O32" s="33" t="str">
        <f t="shared" si="4"/>
        <v/>
      </c>
      <c r="P32" s="45" t="s">
        <v>28</v>
      </c>
      <c r="Q32" s="250"/>
      <c r="R32" s="126" t="s">
        <v>29</v>
      </c>
      <c r="S32" s="251"/>
      <c r="T32" s="46">
        <f t="shared" si="5"/>
        <v>0</v>
      </c>
      <c r="U32" s="12">
        <f t="shared" si="6"/>
        <v>2</v>
      </c>
      <c r="V32" s="12">
        <f t="shared" si="7"/>
        <v>0</v>
      </c>
      <c r="W32" t="str">
        <f t="shared" si="13"/>
        <v/>
      </c>
      <c r="X32" s="124" t="str">
        <f t="shared" si="8"/>
        <v/>
      </c>
      <c r="Y32" s="124" t="str">
        <f t="shared" si="9"/>
        <v/>
      </c>
      <c r="Z32" s="132" t="str">
        <f t="shared" si="10"/>
        <v/>
      </c>
      <c r="AA32" s="47" t="str">
        <f t="shared" si="11"/>
        <v/>
      </c>
      <c r="AB32" s="48"/>
      <c r="AD32" s="60"/>
      <c r="AE32" s="9"/>
      <c r="AF32" s="10"/>
      <c r="AG32" s="5"/>
      <c r="AH32" s="5"/>
      <c r="AI32" s="5"/>
      <c r="AJ32" s="6"/>
      <c r="AK32" s="5"/>
      <c r="AL32" s="145"/>
      <c r="AM32" s="250"/>
      <c r="AN32" s="126" t="s">
        <v>29</v>
      </c>
      <c r="AO32" s="251"/>
      <c r="AP32" s="147" t="s">
        <v>176</v>
      </c>
      <c r="AQ32" s="250"/>
      <c r="AR32" s="126" t="s">
        <v>29</v>
      </c>
      <c r="AS32" s="251"/>
      <c r="AT32" s="152" t="str">
        <f t="shared" si="14"/>
        <v/>
      </c>
      <c r="AU32" s="146"/>
      <c r="AW32" s="18" t="str">
        <f t="shared" si="15"/>
        <v/>
      </c>
      <c r="AX32" s="18" t="str">
        <f t="shared" si="16"/>
        <v/>
      </c>
    </row>
    <row r="33" spans="3:51" ht="18.75" customHeight="1">
      <c r="C33" s="40">
        <v>25</v>
      </c>
      <c r="D33" s="41">
        <f t="shared" si="0"/>
        <v>41542</v>
      </c>
      <c r="E33" s="42"/>
      <c r="F33" s="42"/>
      <c r="G33" s="43">
        <f t="shared" si="1"/>
        <v>41542</v>
      </c>
      <c r="H33" s="44"/>
      <c r="I33" s="250"/>
      <c r="J33" s="126" t="s">
        <v>29</v>
      </c>
      <c r="K33" s="251"/>
      <c r="L33" s="46">
        <f t="shared" si="2"/>
        <v>0</v>
      </c>
      <c r="M33" s="131" t="str">
        <f t="shared" si="3"/>
        <v/>
      </c>
      <c r="N33" s="130">
        <f t="shared" si="12"/>
        <v>0</v>
      </c>
      <c r="O33" s="33" t="str">
        <f t="shared" si="4"/>
        <v/>
      </c>
      <c r="P33" s="45" t="s">
        <v>28</v>
      </c>
      <c r="Q33" s="250"/>
      <c r="R33" s="126" t="s">
        <v>29</v>
      </c>
      <c r="S33" s="251"/>
      <c r="T33" s="46">
        <f t="shared" si="5"/>
        <v>0</v>
      </c>
      <c r="U33" s="12">
        <f t="shared" si="6"/>
        <v>3</v>
      </c>
      <c r="V33" s="12">
        <f t="shared" si="7"/>
        <v>0</v>
      </c>
      <c r="W33" t="str">
        <f t="shared" si="13"/>
        <v/>
      </c>
      <c r="X33" s="124" t="str">
        <f t="shared" si="8"/>
        <v/>
      </c>
      <c r="Y33" s="124" t="str">
        <f t="shared" si="9"/>
        <v/>
      </c>
      <c r="Z33" s="132" t="str">
        <f t="shared" si="10"/>
        <v/>
      </c>
      <c r="AA33" s="47" t="str">
        <f t="shared" si="11"/>
        <v/>
      </c>
      <c r="AB33" s="48"/>
      <c r="AD33" s="60"/>
      <c r="AE33" s="9"/>
      <c r="AF33" s="10"/>
      <c r="AG33" s="5"/>
      <c r="AH33" s="5"/>
      <c r="AI33" s="5"/>
      <c r="AJ33" s="6"/>
      <c r="AK33" s="5"/>
      <c r="AL33" s="145"/>
      <c r="AM33" s="250"/>
      <c r="AN33" s="126" t="s">
        <v>29</v>
      </c>
      <c r="AO33" s="251"/>
      <c r="AP33" s="147" t="s">
        <v>176</v>
      </c>
      <c r="AQ33" s="250"/>
      <c r="AR33" s="126" t="s">
        <v>29</v>
      </c>
      <c r="AS33" s="251"/>
      <c r="AT33" s="152" t="str">
        <f t="shared" si="14"/>
        <v/>
      </c>
      <c r="AU33" s="146"/>
      <c r="AW33" s="18" t="str">
        <f t="shared" si="15"/>
        <v/>
      </c>
      <c r="AX33" s="18" t="str">
        <f t="shared" si="16"/>
        <v/>
      </c>
    </row>
    <row r="34" spans="3:51" ht="18.75" customHeight="1">
      <c r="C34" s="40">
        <v>26</v>
      </c>
      <c r="D34" s="41">
        <f t="shared" si="0"/>
        <v>41543</v>
      </c>
      <c r="E34" s="42"/>
      <c r="F34" s="42"/>
      <c r="G34" s="43">
        <f t="shared" si="1"/>
        <v>41543</v>
      </c>
      <c r="H34" s="44"/>
      <c r="I34" s="250"/>
      <c r="J34" s="126" t="s">
        <v>29</v>
      </c>
      <c r="K34" s="251"/>
      <c r="L34" s="46">
        <f t="shared" si="2"/>
        <v>0</v>
      </c>
      <c r="M34" s="131" t="str">
        <f t="shared" si="3"/>
        <v/>
      </c>
      <c r="N34" s="130">
        <f t="shared" si="12"/>
        <v>0</v>
      </c>
      <c r="O34" s="33" t="str">
        <f t="shared" si="4"/>
        <v/>
      </c>
      <c r="P34" s="45" t="s">
        <v>28</v>
      </c>
      <c r="Q34" s="250"/>
      <c r="R34" s="126" t="s">
        <v>29</v>
      </c>
      <c r="S34" s="251"/>
      <c r="T34" s="46">
        <f t="shared" si="5"/>
        <v>0</v>
      </c>
      <c r="U34" s="12">
        <f t="shared" si="6"/>
        <v>4</v>
      </c>
      <c r="V34" s="12">
        <f t="shared" si="7"/>
        <v>0</v>
      </c>
      <c r="W34" t="str">
        <f t="shared" si="13"/>
        <v/>
      </c>
      <c r="X34" s="124" t="str">
        <f t="shared" si="8"/>
        <v/>
      </c>
      <c r="Y34" s="124" t="str">
        <f t="shared" si="9"/>
        <v/>
      </c>
      <c r="Z34" s="132" t="str">
        <f t="shared" si="10"/>
        <v/>
      </c>
      <c r="AA34" s="47" t="str">
        <f t="shared" si="11"/>
        <v/>
      </c>
      <c r="AB34" s="48"/>
      <c r="AD34" s="60"/>
      <c r="AE34" s="9"/>
      <c r="AF34" s="10"/>
      <c r="AG34" s="5"/>
      <c r="AH34" s="5"/>
      <c r="AI34" s="5"/>
      <c r="AJ34" s="6"/>
      <c r="AK34" s="5"/>
      <c r="AL34" s="145"/>
      <c r="AM34" s="250"/>
      <c r="AN34" s="126" t="s">
        <v>29</v>
      </c>
      <c r="AO34" s="251"/>
      <c r="AP34" s="147" t="s">
        <v>176</v>
      </c>
      <c r="AQ34" s="250"/>
      <c r="AR34" s="126" t="s">
        <v>29</v>
      </c>
      <c r="AS34" s="251"/>
      <c r="AT34" s="152" t="str">
        <f t="shared" si="14"/>
        <v/>
      </c>
      <c r="AU34" s="146"/>
      <c r="AW34" s="18" t="str">
        <f t="shared" si="15"/>
        <v/>
      </c>
      <c r="AX34" s="18" t="str">
        <f t="shared" si="16"/>
        <v/>
      </c>
    </row>
    <row r="35" spans="3:51" ht="18.75" customHeight="1">
      <c r="C35" s="40">
        <v>27</v>
      </c>
      <c r="D35" s="41">
        <f t="shared" si="0"/>
        <v>41544</v>
      </c>
      <c r="E35" s="42"/>
      <c r="F35" s="42"/>
      <c r="G35" s="43">
        <f>D35</f>
        <v>41544</v>
      </c>
      <c r="H35" s="44"/>
      <c r="I35" s="250"/>
      <c r="J35" s="126" t="s">
        <v>29</v>
      </c>
      <c r="K35" s="251"/>
      <c r="L35" s="46">
        <f t="shared" si="2"/>
        <v>0</v>
      </c>
      <c r="M35" s="131" t="str">
        <f t="shared" si="3"/>
        <v/>
      </c>
      <c r="N35" s="130">
        <f t="shared" si="12"/>
        <v>0</v>
      </c>
      <c r="O35" s="33" t="str">
        <f t="shared" si="4"/>
        <v/>
      </c>
      <c r="P35" s="45" t="s">
        <v>28</v>
      </c>
      <c r="Q35" s="250"/>
      <c r="R35" s="126" t="s">
        <v>29</v>
      </c>
      <c r="S35" s="251"/>
      <c r="T35" s="46">
        <f t="shared" si="5"/>
        <v>0</v>
      </c>
      <c r="U35" s="12">
        <f t="shared" si="6"/>
        <v>5</v>
      </c>
      <c r="V35" s="12">
        <f t="shared" si="7"/>
        <v>0</v>
      </c>
      <c r="W35" t="str">
        <f t="shared" si="13"/>
        <v/>
      </c>
      <c r="X35" s="124" t="str">
        <f t="shared" si="8"/>
        <v/>
      </c>
      <c r="Y35" s="124" t="str">
        <f t="shared" si="9"/>
        <v/>
      </c>
      <c r="Z35" s="132" t="str">
        <f t="shared" si="10"/>
        <v/>
      </c>
      <c r="AA35" s="47" t="str">
        <f t="shared" si="11"/>
        <v/>
      </c>
      <c r="AB35" s="48"/>
      <c r="AD35" s="60"/>
      <c r="AE35" s="9"/>
      <c r="AF35" s="10"/>
      <c r="AG35" s="5"/>
      <c r="AH35" s="5"/>
      <c r="AI35" s="5"/>
      <c r="AJ35" s="6"/>
      <c r="AK35" s="5"/>
      <c r="AL35" s="145"/>
      <c r="AM35" s="250"/>
      <c r="AN35" s="126" t="s">
        <v>29</v>
      </c>
      <c r="AO35" s="251"/>
      <c r="AP35" s="147" t="s">
        <v>176</v>
      </c>
      <c r="AQ35" s="250"/>
      <c r="AR35" s="126" t="s">
        <v>29</v>
      </c>
      <c r="AS35" s="251"/>
      <c r="AT35" s="152" t="str">
        <f t="shared" si="14"/>
        <v/>
      </c>
      <c r="AU35" s="146"/>
      <c r="AW35" s="18" t="str">
        <f t="shared" si="15"/>
        <v/>
      </c>
      <c r="AX35" s="18" t="str">
        <f t="shared" si="16"/>
        <v/>
      </c>
    </row>
    <row r="36" spans="3:51" ht="18.75" customHeight="1">
      <c r="C36" s="40">
        <v>28</v>
      </c>
      <c r="D36" s="41">
        <f t="shared" si="0"/>
        <v>41545</v>
      </c>
      <c r="E36" s="49"/>
      <c r="F36" s="42"/>
      <c r="G36" s="43">
        <f t="shared" si="1"/>
        <v>41545</v>
      </c>
      <c r="H36" s="44"/>
      <c r="I36" s="250"/>
      <c r="J36" s="126" t="s">
        <v>29</v>
      </c>
      <c r="K36" s="251"/>
      <c r="L36" s="46">
        <f t="shared" si="2"/>
        <v>0</v>
      </c>
      <c r="M36" s="131" t="str">
        <f t="shared" si="3"/>
        <v/>
      </c>
      <c r="N36" s="130">
        <f t="shared" si="12"/>
        <v>0</v>
      </c>
      <c r="O36" s="33" t="str">
        <f t="shared" si="4"/>
        <v/>
      </c>
      <c r="P36" s="45" t="s">
        <v>28</v>
      </c>
      <c r="Q36" s="250"/>
      <c r="R36" s="126" t="s">
        <v>29</v>
      </c>
      <c r="S36" s="251"/>
      <c r="T36" s="46">
        <f t="shared" si="5"/>
        <v>0</v>
      </c>
      <c r="U36">
        <f t="shared" si="6"/>
        <v>6</v>
      </c>
      <c r="V36">
        <f t="shared" si="7"/>
        <v>0</v>
      </c>
      <c r="W36">
        <f t="shared" si="13"/>
        <v>1</v>
      </c>
      <c r="X36" s="124" t="str">
        <f t="shared" si="8"/>
        <v/>
      </c>
      <c r="Y36" s="124" t="str">
        <f t="shared" si="9"/>
        <v/>
      </c>
      <c r="Z36" s="132" t="str">
        <f t="shared" si="10"/>
        <v/>
      </c>
      <c r="AA36" s="47" t="str">
        <f t="shared" si="11"/>
        <v/>
      </c>
      <c r="AB36" s="48"/>
      <c r="AD36" s="60"/>
      <c r="AE36" s="9"/>
      <c r="AF36" s="10"/>
      <c r="AG36" s="5"/>
      <c r="AH36" s="5"/>
      <c r="AI36" s="5"/>
      <c r="AJ36" s="6"/>
      <c r="AK36" s="5"/>
      <c r="AL36" s="145"/>
      <c r="AM36" s="250"/>
      <c r="AN36" s="126" t="s">
        <v>29</v>
      </c>
      <c r="AO36" s="251"/>
      <c r="AP36" s="147" t="s">
        <v>176</v>
      </c>
      <c r="AQ36" s="250"/>
      <c r="AR36" s="126" t="s">
        <v>29</v>
      </c>
      <c r="AS36" s="251"/>
      <c r="AT36" s="152" t="str">
        <f t="shared" si="14"/>
        <v/>
      </c>
      <c r="AU36" s="146"/>
      <c r="AW36" s="18" t="str">
        <f t="shared" si="15"/>
        <v/>
      </c>
      <c r="AX36" s="18" t="str">
        <f t="shared" si="16"/>
        <v/>
      </c>
    </row>
    <row r="37" spans="3:51" ht="18.75" customHeight="1">
      <c r="C37" s="40">
        <f>IF(E37&gt;=D37,29,"")</f>
        <v>29</v>
      </c>
      <c r="D37" s="41">
        <f>DATE($C$8,$K$3,C36+1)</f>
        <v>41546</v>
      </c>
      <c r="E37" s="41">
        <f>EOMONTH($D$9-1,1)</f>
        <v>41547</v>
      </c>
      <c r="F37" s="42"/>
      <c r="G37" s="43">
        <f>IF(C37="","",D37)</f>
        <v>41546</v>
      </c>
      <c r="H37" s="44"/>
      <c r="I37" s="250"/>
      <c r="J37" s="126" t="s">
        <v>29</v>
      </c>
      <c r="K37" s="251"/>
      <c r="L37" s="46">
        <f t="shared" si="2"/>
        <v>0</v>
      </c>
      <c r="M37" s="131" t="str">
        <f t="shared" si="3"/>
        <v/>
      </c>
      <c r="N37" s="130">
        <f t="shared" si="12"/>
        <v>0</v>
      </c>
      <c r="O37" s="33" t="str">
        <f t="shared" si="4"/>
        <v/>
      </c>
      <c r="P37" s="45" t="s">
        <v>28</v>
      </c>
      <c r="Q37" s="250"/>
      <c r="R37" s="126" t="s">
        <v>29</v>
      </c>
      <c r="S37" s="251"/>
      <c r="T37" s="46">
        <f t="shared" si="5"/>
        <v>0</v>
      </c>
      <c r="U37">
        <f t="shared" si="6"/>
        <v>7</v>
      </c>
      <c r="V37">
        <f t="shared" si="7"/>
        <v>0</v>
      </c>
      <c r="W37">
        <f t="shared" si="13"/>
        <v>1</v>
      </c>
      <c r="X37" s="124" t="str">
        <f t="shared" si="8"/>
        <v/>
      </c>
      <c r="Y37" s="124" t="str">
        <f t="shared" si="9"/>
        <v/>
      </c>
      <c r="Z37" s="132" t="str">
        <f>IF(C37="","",IF(W37=1,M37,IF(SUM(X37,Y37)&lt;=0,"",SUM(X37,Y37))))</f>
        <v/>
      </c>
      <c r="AA37" s="47" t="str">
        <f t="shared" si="11"/>
        <v/>
      </c>
      <c r="AB37" s="48"/>
      <c r="AD37" s="60"/>
      <c r="AE37" s="9"/>
      <c r="AF37" s="10"/>
      <c r="AG37" s="5"/>
      <c r="AH37" s="5"/>
      <c r="AI37" s="5"/>
      <c r="AJ37" s="6"/>
      <c r="AK37" s="5"/>
      <c r="AL37" s="145"/>
      <c r="AM37" s="250"/>
      <c r="AN37" s="126" t="s">
        <v>29</v>
      </c>
      <c r="AO37" s="251"/>
      <c r="AP37" s="147" t="s">
        <v>176</v>
      </c>
      <c r="AQ37" s="250"/>
      <c r="AR37" s="126" t="s">
        <v>29</v>
      </c>
      <c r="AS37" s="251"/>
      <c r="AT37" s="152" t="str">
        <f t="shared" si="14"/>
        <v/>
      </c>
      <c r="AU37" s="146"/>
      <c r="AW37" s="18" t="str">
        <f t="shared" si="15"/>
        <v/>
      </c>
      <c r="AX37" s="18" t="str">
        <f t="shared" si="16"/>
        <v/>
      </c>
    </row>
    <row r="38" spans="3:51" ht="18.75" customHeight="1">
      <c r="C38" s="40">
        <f>IF(E38&gt;=D38,30,"")</f>
        <v>30</v>
      </c>
      <c r="D38" s="41">
        <f>DATE($C$8,$K$3,C36+2)</f>
        <v>41547</v>
      </c>
      <c r="E38" s="41">
        <f>EOMONTH($D$9-1,1)</f>
        <v>41547</v>
      </c>
      <c r="F38" s="42"/>
      <c r="G38" s="43">
        <f>IF(C38="","",D38)</f>
        <v>41547</v>
      </c>
      <c r="H38" s="44"/>
      <c r="I38" s="250"/>
      <c r="J38" s="126" t="s">
        <v>29</v>
      </c>
      <c r="K38" s="251"/>
      <c r="L38" s="46">
        <f t="shared" si="2"/>
        <v>0</v>
      </c>
      <c r="M38" s="131" t="str">
        <f t="shared" si="3"/>
        <v/>
      </c>
      <c r="N38" s="130">
        <f t="shared" si="12"/>
        <v>0</v>
      </c>
      <c r="O38" s="33" t="str">
        <f t="shared" si="4"/>
        <v/>
      </c>
      <c r="P38" s="45" t="s">
        <v>28</v>
      </c>
      <c r="Q38" s="250"/>
      <c r="R38" s="126" t="s">
        <v>29</v>
      </c>
      <c r="S38" s="251"/>
      <c r="T38" s="46">
        <f t="shared" si="5"/>
        <v>0</v>
      </c>
      <c r="U38">
        <f t="shared" si="6"/>
        <v>1</v>
      </c>
      <c r="V38">
        <f t="shared" si="7"/>
        <v>0</v>
      </c>
      <c r="W38" t="str">
        <f t="shared" si="13"/>
        <v/>
      </c>
      <c r="X38" s="124" t="str">
        <f t="shared" si="8"/>
        <v/>
      </c>
      <c r="Y38" s="124" t="str">
        <f t="shared" si="9"/>
        <v/>
      </c>
      <c r="Z38" s="132" t="str">
        <f>IF(C38="","",IF(W38=1,M38,IF(SUM(X38,Y38)&lt;=0,"",SUM(X38,Y38))))</f>
        <v/>
      </c>
      <c r="AA38" s="47" t="str">
        <f>IF(Z38="","",IF(Z38&gt;$AA$8,"○",""))</f>
        <v/>
      </c>
      <c r="AB38" s="48"/>
      <c r="AD38" s="61"/>
      <c r="AE38" s="7"/>
      <c r="AF38" s="8"/>
      <c r="AG38" s="1"/>
      <c r="AH38" s="1"/>
      <c r="AI38" s="1"/>
      <c r="AJ38" s="2"/>
      <c r="AK38" s="5"/>
      <c r="AL38" s="145"/>
      <c r="AM38" s="250"/>
      <c r="AN38" s="126" t="s">
        <v>29</v>
      </c>
      <c r="AO38" s="251"/>
      <c r="AP38" s="147" t="s">
        <v>176</v>
      </c>
      <c r="AQ38" s="250"/>
      <c r="AR38" s="126" t="s">
        <v>29</v>
      </c>
      <c r="AS38" s="251"/>
      <c r="AT38" s="152" t="str">
        <f t="shared" si="14"/>
        <v/>
      </c>
      <c r="AU38" s="146"/>
      <c r="AW38" s="18" t="str">
        <f t="shared" si="15"/>
        <v/>
      </c>
      <c r="AX38" s="18" t="str">
        <f t="shared" si="16"/>
        <v/>
      </c>
    </row>
    <row r="39" spans="3:51" ht="18.75" customHeight="1">
      <c r="C39" s="40" t="str">
        <f>IF(E39&gt;=D39,31,"")</f>
        <v/>
      </c>
      <c r="D39" s="41">
        <f>DATE($C$8,$K$3,C36+3)</f>
        <v>41548</v>
      </c>
      <c r="E39" s="41">
        <f>EOMONTH($D$9-1,1)</f>
        <v>41547</v>
      </c>
      <c r="F39" s="42"/>
      <c r="G39" s="43" t="str">
        <f>IF(C39="","",D39)</f>
        <v/>
      </c>
      <c r="H39" s="44"/>
      <c r="I39" s="250"/>
      <c r="J39" s="126" t="s">
        <v>29</v>
      </c>
      <c r="K39" s="251"/>
      <c r="L39" s="46">
        <f t="shared" si="2"/>
        <v>0</v>
      </c>
      <c r="M39" s="131" t="str">
        <f t="shared" si="3"/>
        <v/>
      </c>
      <c r="N39" s="130">
        <f t="shared" si="12"/>
        <v>3</v>
      </c>
      <c r="O39" s="33" t="str">
        <f>IF(AND(L39&gt;0,W39="",C39&lt;&gt;""),1,"")</f>
        <v/>
      </c>
      <c r="P39" s="45" t="s">
        <v>28</v>
      </c>
      <c r="Q39" s="250"/>
      <c r="R39" s="126" t="s">
        <v>29</v>
      </c>
      <c r="S39" s="251"/>
      <c r="T39" s="46">
        <f t="shared" si="5"/>
        <v>0</v>
      </c>
      <c r="U39" t="str">
        <f t="shared" si="6"/>
        <v/>
      </c>
      <c r="V39" t="str">
        <f t="shared" si="7"/>
        <v/>
      </c>
      <c r="W39" t="str">
        <f t="shared" si="13"/>
        <v/>
      </c>
      <c r="X39" s="124" t="str">
        <f t="shared" si="8"/>
        <v/>
      </c>
      <c r="Y39" s="124" t="str">
        <f t="shared" si="9"/>
        <v/>
      </c>
      <c r="Z39" s="132" t="str">
        <f>IF(C39="","",IF(W39=1,M39,IF(SUM(X39,Y39)&lt;=0,"",SUM(X39,Y39))))</f>
        <v/>
      </c>
      <c r="AA39" s="47" t="str">
        <f>IF(Z39="","",IF(Z39&gt;$AA$8,"○",""))</f>
        <v/>
      </c>
      <c r="AB39" s="48"/>
      <c r="AL39" s="145"/>
      <c r="AM39" s="250"/>
      <c r="AN39" s="126" t="s">
        <v>29</v>
      </c>
      <c r="AO39" s="251"/>
      <c r="AP39" s="147" t="s">
        <v>176</v>
      </c>
      <c r="AQ39" s="250"/>
      <c r="AR39" s="126" t="s">
        <v>29</v>
      </c>
      <c r="AS39" s="251"/>
      <c r="AT39" s="152" t="str">
        <f t="shared" si="14"/>
        <v/>
      </c>
      <c r="AU39" s="146"/>
      <c r="AW39" s="18" t="str">
        <f t="shared" si="15"/>
        <v/>
      </c>
      <c r="AX39" s="18" t="str">
        <f t="shared" si="16"/>
        <v/>
      </c>
    </row>
    <row r="40" spans="3:51" ht="16.5" customHeight="1">
      <c r="M40" s="160" t="str">
        <f>IF(SUM(M9:M39)&lt;=0,"",SUM(M9:M39))</f>
        <v/>
      </c>
      <c r="O40" s="38">
        <f>SUM(O9:O39)</f>
        <v>0</v>
      </c>
      <c r="S40" s="34" t="s">
        <v>61</v>
      </c>
      <c r="U40" s="38">
        <f>COUNT(U9:U39)-W40</f>
        <v>19</v>
      </c>
      <c r="W40" s="159">
        <f>SUM(W9:W39)</f>
        <v>11</v>
      </c>
      <c r="Z40" s="19">
        <f>SUM(Z9:Z39)</f>
        <v>0</v>
      </c>
      <c r="AA40" s="39"/>
      <c r="AL40" s="145"/>
      <c r="AM40" s="69"/>
      <c r="AN40" s="69"/>
      <c r="AO40" s="69"/>
      <c r="AP40" s="69"/>
      <c r="AQ40" s="69"/>
      <c r="AR40" s="69"/>
      <c r="AS40" s="69"/>
      <c r="AT40" s="139">
        <f>SUM(AT9:AT39)</f>
        <v>0</v>
      </c>
      <c r="AU40" s="146"/>
    </row>
    <row r="41" spans="3:51" ht="6.75" customHeight="1" thickBot="1">
      <c r="M41" s="13" t="s">
        <v>192</v>
      </c>
      <c r="O41" s="13" t="s">
        <v>194</v>
      </c>
      <c r="AL41" s="148"/>
      <c r="AM41" s="149"/>
      <c r="AN41" s="149"/>
      <c r="AO41" s="149"/>
      <c r="AP41" s="149"/>
      <c r="AQ41" s="149"/>
      <c r="AR41" s="149"/>
      <c r="AS41" s="149"/>
      <c r="AT41" s="149"/>
      <c r="AU41" s="150"/>
    </row>
    <row r="42" spans="3:51">
      <c r="D42" s="20"/>
      <c r="E42" s="21"/>
    </row>
    <row r="43" spans="3:51" hidden="1">
      <c r="D43" s="120" t="s">
        <v>9</v>
      </c>
      <c r="E43" s="22">
        <f>DATE(C8,4,29)</f>
        <v>41393</v>
      </c>
      <c r="F43" s="121" t="s">
        <v>10</v>
      </c>
      <c r="G43" s="86"/>
      <c r="M43" s="13" t="s">
        <v>189</v>
      </c>
      <c r="O43" s="13" t="s">
        <v>199</v>
      </c>
      <c r="U43" s="13" t="s">
        <v>190</v>
      </c>
      <c r="Z43" s="13" t="s">
        <v>191</v>
      </c>
      <c r="AM43" t="s">
        <v>268</v>
      </c>
    </row>
    <row r="44" spans="3:51" hidden="1">
      <c r="D44" s="120" t="s">
        <v>11</v>
      </c>
      <c r="E44" s="22" t="str">
        <f>L61</f>
        <v/>
      </c>
      <c r="F44" s="121" t="s">
        <v>10</v>
      </c>
      <c r="G44" s="21"/>
      <c r="M44" s="38">
        <f>COUNTIF(M9:M39,"&gt;0")</f>
        <v>0</v>
      </c>
      <c r="O44" s="160">
        <f>IF(M40="",Z40,SUM(Z40-M40))</f>
        <v>0</v>
      </c>
      <c r="U44" s="38">
        <f>SUM(COUNT(U9:U39),-W40,M44)</f>
        <v>19</v>
      </c>
      <c r="Z44" s="38">
        <f>COUNTIF(Z9:Z39,"&gt;0")</f>
        <v>0</v>
      </c>
      <c r="AM44">
        <f>COUNT(AM9:AM39)</f>
        <v>0</v>
      </c>
      <c r="AW44" s="18">
        <f>COUNT(AW9:AW39)</f>
        <v>0</v>
      </c>
      <c r="AX44" s="18">
        <f>COUNT(AX9:AX39)</f>
        <v>0</v>
      </c>
      <c r="AY44" s="18">
        <f>SUM(AW44:AX44)</f>
        <v>0</v>
      </c>
    </row>
    <row r="45" spans="3:51" hidden="1">
      <c r="D45" s="120" t="s">
        <v>12</v>
      </c>
      <c r="E45" s="22">
        <f>DATE(C8,5,3)</f>
        <v>41397</v>
      </c>
      <c r="F45" s="121" t="s">
        <v>10</v>
      </c>
      <c r="G45" s="21"/>
      <c r="AW45" s="267">
        <f>SUM(AW9:AW39)</f>
        <v>0</v>
      </c>
      <c r="AX45" s="267">
        <f>SUM(AX9:AX39)</f>
        <v>0</v>
      </c>
      <c r="AY45" s="267">
        <f>SUM(AW45:AX45)</f>
        <v>0</v>
      </c>
    </row>
    <row r="46" spans="3:51" hidden="1">
      <c r="D46" s="120" t="s">
        <v>13</v>
      </c>
      <c r="E46" s="22">
        <f>DATE(C8,5,4)</f>
        <v>41398</v>
      </c>
      <c r="F46" s="121" t="s">
        <v>10</v>
      </c>
      <c r="G46" s="21"/>
    </row>
    <row r="47" spans="3:51" hidden="1">
      <c r="D47" s="120" t="s">
        <v>14</v>
      </c>
      <c r="E47" s="22">
        <f>DATE(C8,5,5)</f>
        <v>41399</v>
      </c>
      <c r="F47" s="121" t="s">
        <v>10</v>
      </c>
      <c r="G47" s="21"/>
    </row>
    <row r="48" spans="3:51" hidden="1">
      <c r="D48" s="120" t="s">
        <v>11</v>
      </c>
      <c r="E48" s="22">
        <f>Q64</f>
        <v>41400</v>
      </c>
      <c r="F48" s="121" t="s">
        <v>10</v>
      </c>
      <c r="G48" s="21"/>
      <c r="L48" t="s">
        <v>30</v>
      </c>
      <c r="M48"/>
      <c r="N48"/>
      <c r="O48" t="s">
        <v>31</v>
      </c>
      <c r="P48" t="s">
        <v>31</v>
      </c>
      <c r="Q48" t="s">
        <v>30</v>
      </c>
      <c r="R48"/>
      <c r="S48"/>
      <c r="T48"/>
    </row>
    <row r="49" spans="4:24" hidden="1">
      <c r="D49" s="20"/>
      <c r="E49" s="21"/>
      <c r="G49" s="21"/>
      <c r="L49" t="s">
        <v>32</v>
      </c>
      <c r="M49"/>
      <c r="N49"/>
      <c r="O49" t="s">
        <v>33</v>
      </c>
      <c r="P49" t="s">
        <v>34</v>
      </c>
      <c r="Q49" t="s">
        <v>35</v>
      </c>
      <c r="R49"/>
      <c r="S49"/>
      <c r="T49"/>
      <c r="W49" s="230" t="str">
        <f>IF(基本事項!H15="","",基本事項!H15)</f>
        <v>運動会</v>
      </c>
      <c r="X49" s="229" t="str">
        <f>IF(基本事項!D15="","",基本事項!D15)</f>
        <v/>
      </c>
    </row>
    <row r="50" spans="4:24" hidden="1">
      <c r="D50" s="120" t="s">
        <v>15</v>
      </c>
      <c r="E50" s="22">
        <f>L57</f>
        <v>41470</v>
      </c>
      <c r="F50" s="121" t="s">
        <v>10</v>
      </c>
      <c r="G50" s="21"/>
      <c r="H50" s="13" t="s">
        <v>36</v>
      </c>
      <c r="K50" s="29"/>
      <c r="L50" s="30">
        <f>IF(WEEKDAY(DATE($C$8,7,15))=2,DATE($C$8,7,15),"")</f>
        <v>41470</v>
      </c>
      <c r="M50"/>
      <c r="N50"/>
      <c r="O50" s="30" t="str">
        <f>IF(WEEKDAY(DATE($C$8,1,8))=2,DATE($C$8,1,8),"")</f>
        <v/>
      </c>
      <c r="P50" s="30" t="str">
        <f>IF(WEEKDAY(DATE($C$8,10,8))=2,DATE($C$8,10,8),"")</f>
        <v/>
      </c>
      <c r="Q50" s="30" t="str">
        <f>IF(WEEKDAY(DATE($C$8,9,15))=2,DATE($C$8,9,15),"")</f>
        <v/>
      </c>
      <c r="R50" s="30">
        <f>IF(WEEKDAY(DATE($C$8,7,8))=2,DATE($C$8,7,8),"")</f>
        <v>41463</v>
      </c>
      <c r="S50"/>
      <c r="T50"/>
      <c r="W50" s="230" t="str">
        <f>IF(基本事項!H16="","",基本事項!H16)</f>
        <v/>
      </c>
      <c r="X50" s="229" t="str">
        <f>IF(基本事項!D16="","",基本事項!D16)</f>
        <v/>
      </c>
    </row>
    <row r="51" spans="4:24" hidden="1">
      <c r="D51" s="120"/>
      <c r="E51" s="25"/>
      <c r="F51" s="12"/>
      <c r="G51" s="21"/>
      <c r="H51" s="13"/>
      <c r="L51" s="30" t="str">
        <f>IF(WEEKDAY(DATE($C$8,7,16))=2,DATE($C$8,7,16),"")</f>
        <v/>
      </c>
      <c r="M51"/>
      <c r="N51"/>
      <c r="O51" s="30" t="str">
        <f>IF(WEEKDAY(DATE($C$8,1,9))=2,DATE($C$8,1,9),"")</f>
        <v/>
      </c>
      <c r="P51" s="30" t="str">
        <f>IF(WEEKDAY(DATE($C$8,10,9))=2,DATE($C$8,10,9),"")</f>
        <v/>
      </c>
      <c r="Q51" s="30">
        <f>IF(WEEKDAY(DATE($C$8,9,16))=2,DATE($C$8,9,16),"")</f>
        <v>41533</v>
      </c>
      <c r="R51" s="30" t="str">
        <f>IF(WEEKDAY(DATE($C$8,7,9))=2,DATE($C$8,7,9),"")</f>
        <v/>
      </c>
      <c r="S51"/>
      <c r="T51"/>
      <c r="W51" s="230" t="str">
        <f>IF(基本事項!H17="","",基本事項!H17)</f>
        <v/>
      </c>
      <c r="X51" s="229" t="str">
        <f>IF(基本事項!D17="","",基本事項!D17)</f>
        <v/>
      </c>
    </row>
    <row r="52" spans="4:24" hidden="1">
      <c r="D52" s="120" t="s">
        <v>16</v>
      </c>
      <c r="E52" s="22">
        <f>Q57</f>
        <v>41533</v>
      </c>
      <c r="F52" s="121" t="s">
        <v>10</v>
      </c>
      <c r="G52" s="21"/>
      <c r="H52" s="13" t="s">
        <v>36</v>
      </c>
      <c r="L52" s="30" t="str">
        <f>IF(WEEKDAY(DATE($C$8,7,17))=2,DATE($C$8,7,17),"")</f>
        <v/>
      </c>
      <c r="M52"/>
      <c r="N52"/>
      <c r="O52" s="30" t="str">
        <f>IF(WEEKDAY(DATE($C$8,1,10))=2,DATE($C$8,1,10),"")</f>
        <v/>
      </c>
      <c r="P52" s="30" t="str">
        <f>IF(WEEKDAY(DATE($C$8,10,10))=2,DATE($C$8,10,10),"")</f>
        <v/>
      </c>
      <c r="Q52" s="30" t="str">
        <f>IF(WEEKDAY(DATE($C$8,9,17))=2,DATE($C$8,9,17),"")</f>
        <v/>
      </c>
      <c r="R52" s="30" t="str">
        <f>IF(WEEKDAY(DATE($C$8,7,10))=2,DATE($C$8,7,10),"")</f>
        <v/>
      </c>
      <c r="S52"/>
      <c r="T52"/>
    </row>
    <row r="53" spans="4:24" hidden="1">
      <c r="D53" s="120" t="s">
        <v>37</v>
      </c>
      <c r="E53" s="22" t="str">
        <f>L64</f>
        <v/>
      </c>
      <c r="F53" s="121" t="s">
        <v>10</v>
      </c>
      <c r="G53" s="21"/>
      <c r="H53" s="13"/>
      <c r="L53" s="30" t="str">
        <f>IF(WEEKDAY(DATE($C$8,7,18))=2,DATE($C$8,7,18),"")</f>
        <v/>
      </c>
      <c r="M53"/>
      <c r="N53"/>
      <c r="O53" s="30" t="str">
        <f>IF(WEEKDAY(DATE($C$8,1,11))=2,DATE($C$8,1,11),"")</f>
        <v/>
      </c>
      <c r="P53" s="30" t="str">
        <f>IF(WEEKDAY(DATE($C$8,10,11))=2,DATE($C$8,10,11),"")</f>
        <v/>
      </c>
      <c r="Q53" s="30" t="str">
        <f>IF(WEEKDAY(DATE($C$8,9,18))=2,DATE($C$8,9,18),"")</f>
        <v/>
      </c>
      <c r="R53" s="30" t="str">
        <f>IF(WEEKDAY(DATE($C$8,7,11))=2,DATE($C$8,7,11),"")</f>
        <v/>
      </c>
      <c r="S53"/>
      <c r="T53"/>
    </row>
    <row r="54" spans="4:24" hidden="1">
      <c r="D54" s="120" t="s">
        <v>17</v>
      </c>
      <c r="E54" s="22">
        <f>DATE(C8,9,Q69)</f>
        <v>41540</v>
      </c>
      <c r="F54" s="121" t="s">
        <v>10</v>
      </c>
      <c r="G54" s="21"/>
      <c r="H54" s="13"/>
      <c r="K54" s="29"/>
      <c r="L54" s="30" t="str">
        <f>IF(WEEKDAY(DATE($C$8,7,19))=2,DATE($C$8,7,19),"")</f>
        <v/>
      </c>
      <c r="M54"/>
      <c r="N54"/>
      <c r="O54" s="30" t="str">
        <f>IF(WEEKDAY(DATE($C$8,1,12))=2,DATE($C$8,1,12),"")</f>
        <v/>
      </c>
      <c r="P54" s="30" t="str">
        <f>IF(WEEKDAY(DATE($C$8,10,12))=2,DATE($C$8,10,12),"")</f>
        <v/>
      </c>
      <c r="Q54" s="30" t="str">
        <f>IF(WEEKDAY(DATE($C$8,9,19))=2,DATE($C$8,9,19),"")</f>
        <v/>
      </c>
      <c r="R54" s="30" t="str">
        <f>IF(WEEKDAY(DATE($C$8,7,12))=2,DATE($C$8,7,12),"")</f>
        <v/>
      </c>
      <c r="S54"/>
      <c r="T54"/>
    </row>
    <row r="55" spans="4:24" hidden="1">
      <c r="D55" s="120" t="s">
        <v>11</v>
      </c>
      <c r="E55" s="22" t="str">
        <f>R61</f>
        <v/>
      </c>
      <c r="F55" s="121" t="s">
        <v>10</v>
      </c>
      <c r="G55" s="22"/>
      <c r="H55" s="13"/>
      <c r="L55" s="30" t="str">
        <f>IF(WEEKDAY(DATE($C$8,7,20))=2,DATE($C$8,7,20),"")</f>
        <v/>
      </c>
      <c r="M55"/>
      <c r="N55"/>
      <c r="O55" s="30" t="str">
        <f>IF(WEEKDAY(DATE($C$8,1,13))=2,DATE($C$8,1,13),"")</f>
        <v/>
      </c>
      <c r="P55" s="30" t="str">
        <f>IF(WEEKDAY(DATE($C$8,10,13))=2,DATE($C$8,10,13),"")</f>
        <v/>
      </c>
      <c r="Q55" s="30" t="str">
        <f>IF(WEEKDAY(DATE($C$8,9,20))=2,DATE($C$8,9,20),"")</f>
        <v/>
      </c>
      <c r="R55" s="30" t="str">
        <f>IF(WEEKDAY(DATE($C$8,7,13))=2,DATE($C$8,7,13),"")</f>
        <v/>
      </c>
      <c r="S55"/>
      <c r="T55"/>
    </row>
    <row r="56" spans="4:24" hidden="1">
      <c r="D56" s="120" t="s">
        <v>18</v>
      </c>
      <c r="E56" s="22">
        <f>P57</f>
        <v>41561</v>
      </c>
      <c r="F56" s="121" t="s">
        <v>10</v>
      </c>
      <c r="G56" s="21"/>
      <c r="H56" s="13" t="s">
        <v>38</v>
      </c>
      <c r="L56" s="30" t="str">
        <f>IF(WEEKDAY(DATE($C$8,7,21))=2,DATE($C$8,7,21),"")</f>
        <v/>
      </c>
      <c r="M56"/>
      <c r="N56"/>
      <c r="O56" s="30">
        <f>IF(WEEKDAY(DATE($C$8,1,14))=2,DATE($C$8,1,14),"")</f>
        <v>41288</v>
      </c>
      <c r="P56" s="30">
        <f>IF(WEEKDAY(DATE($C$8,10,14))=2,DATE($C$8,10,14),"")</f>
        <v>41561</v>
      </c>
      <c r="Q56" s="30" t="str">
        <f>IF(WEEKDAY(DATE($C$8,9,21))=2,DATE($C$8,9,21),"")</f>
        <v/>
      </c>
      <c r="R56" s="30" t="str">
        <f>IF(WEEKDAY(DATE($C$8,7,14))=2,DATE($C$8,7,14),"")</f>
        <v/>
      </c>
      <c r="S56"/>
      <c r="T56"/>
    </row>
    <row r="57" spans="4:24" hidden="1">
      <c r="D57" s="20"/>
      <c r="E57" s="25"/>
      <c r="F57" s="12"/>
      <c r="G57" s="21"/>
      <c r="H57" s="13"/>
      <c r="L57" s="18">
        <f>SUM(L50:L56)</f>
        <v>41470</v>
      </c>
      <c r="M57"/>
      <c r="N57"/>
      <c r="O57" s="18">
        <f>SUM(O50:O56)</f>
        <v>41288</v>
      </c>
      <c r="P57" s="18">
        <f>SUM(P50:P56)</f>
        <v>41561</v>
      </c>
      <c r="Q57" s="18">
        <f>SUM(Q50:Q56)</f>
        <v>41533</v>
      </c>
      <c r="R57" s="18">
        <f>SUM(R50:R56)</f>
        <v>41463</v>
      </c>
      <c r="S57"/>
      <c r="T57"/>
    </row>
    <row r="58" spans="4:24" hidden="1">
      <c r="D58" s="120" t="s">
        <v>19</v>
      </c>
      <c r="E58" s="22">
        <f>DATE(C8,11,3)</f>
        <v>41581</v>
      </c>
      <c r="F58" s="121" t="s">
        <v>10</v>
      </c>
      <c r="G58" s="21"/>
      <c r="L58"/>
      <c r="M58"/>
      <c r="N58"/>
      <c r="O58"/>
      <c r="P58"/>
      <c r="Q58"/>
      <c r="R58"/>
      <c r="S58"/>
      <c r="T58"/>
    </row>
    <row r="59" spans="4:24" hidden="1">
      <c r="D59" s="120" t="s">
        <v>11</v>
      </c>
      <c r="E59" s="22">
        <f>O61</f>
        <v>41582</v>
      </c>
      <c r="F59" s="121" t="s">
        <v>10</v>
      </c>
      <c r="G59" s="21"/>
      <c r="L59" t="s">
        <v>39</v>
      </c>
      <c r="M59"/>
      <c r="N59"/>
      <c r="O59"/>
      <c r="P59"/>
      <c r="Q59"/>
      <c r="R59"/>
      <c r="S59"/>
      <c r="T59"/>
    </row>
    <row r="60" spans="4:24" hidden="1">
      <c r="D60" s="120" t="s">
        <v>20</v>
      </c>
      <c r="E60" s="22">
        <f>DATE(C8,11,23)</f>
        <v>41601</v>
      </c>
      <c r="F60" s="121" t="s">
        <v>10</v>
      </c>
      <c r="G60" s="21"/>
      <c r="L60" t="s">
        <v>40</v>
      </c>
      <c r="M60"/>
      <c r="N60"/>
      <c r="O60" t="s">
        <v>41</v>
      </c>
      <c r="P60" t="s">
        <v>42</v>
      </c>
      <c r="Q60" t="s">
        <v>43</v>
      </c>
      <c r="R60" t="s">
        <v>44</v>
      </c>
      <c r="S60" t="s">
        <v>45</v>
      </c>
      <c r="T60" t="s">
        <v>46</v>
      </c>
    </row>
    <row r="61" spans="4:24" hidden="1">
      <c r="D61" s="120" t="s">
        <v>11</v>
      </c>
      <c r="E61" s="22" t="str">
        <f>P61</f>
        <v/>
      </c>
      <c r="F61" s="121" t="s">
        <v>10</v>
      </c>
      <c r="G61" s="21"/>
      <c r="L61" s="30" t="str">
        <f>IF(WEEKDAY(E43)=1,E43+1,"")</f>
        <v/>
      </c>
      <c r="M61" s="30" t="str">
        <f>IF(WEEKDAY(E43)=1,E43+1,"")</f>
        <v/>
      </c>
      <c r="N61" s="30" t="str">
        <f>IF(WEEKDAY(G43)=1,G43+1,"")</f>
        <v/>
      </c>
      <c r="O61" s="30">
        <f>IF(WEEKDAY(E58)=1,E58+1,"")</f>
        <v>41582</v>
      </c>
      <c r="P61" s="30" t="str">
        <f>IF(WEEKDAY(E60)=1,E60+1,"")</f>
        <v/>
      </c>
      <c r="Q61" s="30" t="str">
        <f>IF(WEEKDAY(E63)=1,E63+1,"")</f>
        <v/>
      </c>
      <c r="R61" s="30" t="str">
        <f>IF(WEEKDAY(E54)=1,E54+1,"")</f>
        <v/>
      </c>
      <c r="S61" s="30" t="str">
        <f>IF(WEEKDAY(E76)=1,E76+1,"")</f>
        <v/>
      </c>
      <c r="T61" s="30" t="str">
        <f>IF(WEEKDAY(E74)=1,E74+1,"")</f>
        <v/>
      </c>
    </row>
    <row r="62" spans="4:24" hidden="1">
      <c r="D62" s="225" t="str">
        <f>IF(基本事項!O15="","",基本事項!O15)</f>
        <v>運動会振替</v>
      </c>
      <c r="E62" s="226" t="str">
        <f>IF(基本事項!K15="","",基本事項!K15)</f>
        <v/>
      </c>
      <c r="G62" s="21"/>
      <c r="L62"/>
      <c r="M62"/>
      <c r="N62"/>
      <c r="O62"/>
      <c r="P62"/>
      <c r="Q62"/>
      <c r="R62"/>
      <c r="S62"/>
      <c r="T62"/>
    </row>
    <row r="63" spans="4:24" hidden="1">
      <c r="D63" s="120" t="s">
        <v>21</v>
      </c>
      <c r="E63" s="22">
        <f>DATE(C8,12,23)</f>
        <v>41631</v>
      </c>
      <c r="F63" s="121" t="s">
        <v>10</v>
      </c>
      <c r="G63" s="21"/>
      <c r="L63" t="s">
        <v>47</v>
      </c>
      <c r="M63"/>
      <c r="N63"/>
      <c r="O63"/>
      <c r="P63"/>
      <c r="Q63" t="s">
        <v>48</v>
      </c>
      <c r="R63"/>
      <c r="S63"/>
      <c r="T63"/>
    </row>
    <row r="64" spans="4:24" hidden="1">
      <c r="D64" s="120" t="s">
        <v>11</v>
      </c>
      <c r="E64" s="22" t="str">
        <f>Q61</f>
        <v/>
      </c>
      <c r="F64" s="121" t="s">
        <v>10</v>
      </c>
      <c r="G64" s="21"/>
      <c r="L64" s="30" t="str">
        <f>IF(WEEKDAY(E54)=4,E54-1,"")</f>
        <v/>
      </c>
      <c r="M64"/>
      <c r="N64"/>
      <c r="O64"/>
      <c r="P64"/>
      <c r="Q64" s="30">
        <f>IF(WEEKDAY(E45)=1,E45+3,IF(WEEKDAY(E46)=1,E46+2,IF(WEEKDAY(E47)=1,E47+1,"")))</f>
        <v>41400</v>
      </c>
      <c r="R64"/>
      <c r="S64"/>
      <c r="T64"/>
    </row>
    <row r="65" spans="4:20" hidden="1">
      <c r="D65" s="120" t="s">
        <v>22</v>
      </c>
      <c r="E65" s="22">
        <f>DATE(C8,12,29)</f>
        <v>41637</v>
      </c>
      <c r="F65" s="121" t="s">
        <v>10</v>
      </c>
      <c r="G65" s="21"/>
      <c r="L65"/>
      <c r="M65"/>
      <c r="N65"/>
      <c r="O65"/>
      <c r="P65"/>
      <c r="Q65"/>
      <c r="R65"/>
      <c r="S65"/>
      <c r="T65"/>
    </row>
    <row r="66" spans="4:20" hidden="1">
      <c r="D66" s="120" t="s">
        <v>22</v>
      </c>
      <c r="E66" s="22">
        <f>DATE(C8,12,30)</f>
        <v>41638</v>
      </c>
      <c r="F66" s="121" t="s">
        <v>10</v>
      </c>
      <c r="G66" s="21"/>
      <c r="L66" t="s">
        <v>45</v>
      </c>
      <c r="M66"/>
      <c r="N66"/>
      <c r="O66"/>
      <c r="P66"/>
      <c r="Q66"/>
      <c r="R66"/>
      <c r="S66"/>
      <c r="T66"/>
    </row>
    <row r="67" spans="4:20" hidden="1">
      <c r="D67" s="120" t="s">
        <v>22</v>
      </c>
      <c r="E67" s="22">
        <f>DATE(C8,12,31)</f>
        <v>41639</v>
      </c>
      <c r="F67" s="121" t="s">
        <v>10</v>
      </c>
      <c r="G67" s="21"/>
      <c r="L67" s="30">
        <f>INT(L68+L69-L70)</f>
        <v>20</v>
      </c>
      <c r="M67"/>
      <c r="N67"/>
      <c r="O67"/>
      <c r="P67"/>
      <c r="Q67" s="12"/>
      <c r="R67"/>
      <c r="S67"/>
      <c r="T67"/>
    </row>
    <row r="68" spans="4:20" hidden="1">
      <c r="D68" s="224" t="str">
        <f>IF(基本事項!O16="","",基本事項!O16)</f>
        <v/>
      </c>
      <c r="E68" s="227" t="str">
        <f>IF(基本事項!K16="","",基本事項!K16)</f>
        <v/>
      </c>
      <c r="G68" s="26"/>
      <c r="L68" s="18">
        <v>20.69115</v>
      </c>
      <c r="M68"/>
      <c r="N68"/>
      <c r="O68"/>
      <c r="P68"/>
      <c r="Q68" t="s">
        <v>44</v>
      </c>
      <c r="R68"/>
      <c r="S68"/>
      <c r="T68"/>
    </row>
    <row r="69" spans="4:20" hidden="1">
      <c r="D69" s="120" t="s">
        <v>23</v>
      </c>
      <c r="E69" s="27">
        <f>DATE(C8,1,1)</f>
        <v>41275</v>
      </c>
      <c r="F69" s="121" t="s">
        <v>10</v>
      </c>
      <c r="G69" s="28"/>
      <c r="L69" s="18">
        <f>(C8-2000)*0.242194</f>
        <v>3.1485219999999998</v>
      </c>
      <c r="M69"/>
      <c r="N69"/>
      <c r="O69"/>
      <c r="P69"/>
      <c r="Q69" s="30">
        <f>INT(Q70+Q71-Q72)</f>
        <v>23</v>
      </c>
      <c r="R69"/>
      <c r="S69"/>
      <c r="T69"/>
    </row>
    <row r="70" spans="4:20" hidden="1">
      <c r="D70" s="120" t="s">
        <v>24</v>
      </c>
      <c r="E70" s="27">
        <f>DATE(C8,1,2)</f>
        <v>41276</v>
      </c>
      <c r="F70" s="121" t="s">
        <v>10</v>
      </c>
      <c r="G70" s="28"/>
      <c r="L70" s="18">
        <f>INT((C8-2000)/4)</f>
        <v>3</v>
      </c>
      <c r="M70"/>
      <c r="N70"/>
      <c r="O70"/>
      <c r="P70"/>
      <c r="Q70" s="18">
        <v>23.09</v>
      </c>
      <c r="R70"/>
      <c r="S70"/>
      <c r="T70"/>
    </row>
    <row r="71" spans="4:20" hidden="1">
      <c r="D71" s="120" t="s">
        <v>24</v>
      </c>
      <c r="E71" s="27">
        <f>DATE(C8,1,3)</f>
        <v>41277</v>
      </c>
      <c r="F71" s="121" t="s">
        <v>10</v>
      </c>
      <c r="G71" s="28"/>
      <c r="L71"/>
      <c r="M71"/>
      <c r="N71"/>
      <c r="O71"/>
      <c r="P71"/>
      <c r="Q71" s="18">
        <f>(C8-2000)*0.242194</f>
        <v>3.1485219999999998</v>
      </c>
      <c r="R71"/>
      <c r="S71"/>
      <c r="T71"/>
    </row>
    <row r="72" spans="4:20" hidden="1">
      <c r="D72" s="120" t="s">
        <v>25</v>
      </c>
      <c r="E72" s="27">
        <f>O57</f>
        <v>41288</v>
      </c>
      <c r="F72" s="121" t="s">
        <v>49</v>
      </c>
      <c r="G72" s="28"/>
      <c r="H72" s="33" t="s">
        <v>38</v>
      </c>
      <c r="L72"/>
      <c r="M72"/>
      <c r="N72"/>
      <c r="O72"/>
      <c r="P72"/>
      <c r="Q72" s="18">
        <f>INT((C8-2000)/4)</f>
        <v>3</v>
      </c>
      <c r="R72"/>
      <c r="S72"/>
      <c r="T72"/>
    </row>
    <row r="73" spans="4:20" hidden="1">
      <c r="D73" s="20"/>
      <c r="E73" s="21"/>
      <c r="F73" s="12"/>
      <c r="G73" s="21"/>
      <c r="L73"/>
      <c r="M73"/>
      <c r="N73"/>
      <c r="O73"/>
      <c r="P73"/>
      <c r="Q73"/>
      <c r="R73"/>
      <c r="S73"/>
      <c r="T73"/>
    </row>
    <row r="74" spans="4:20" hidden="1">
      <c r="D74" s="120" t="s">
        <v>26</v>
      </c>
      <c r="E74" s="27">
        <f>DATE(C8,2,11)</f>
        <v>41316</v>
      </c>
      <c r="F74" s="31" t="s">
        <v>10</v>
      </c>
      <c r="G74" s="28"/>
    </row>
    <row r="75" spans="4:20" hidden="1">
      <c r="D75" s="120" t="s">
        <v>11</v>
      </c>
      <c r="E75" s="22" t="str">
        <f>T61</f>
        <v/>
      </c>
      <c r="F75" s="121" t="s">
        <v>10</v>
      </c>
      <c r="G75" s="21"/>
    </row>
    <row r="76" spans="4:20" hidden="1">
      <c r="D76" s="120" t="s">
        <v>27</v>
      </c>
      <c r="E76" s="27">
        <f>DATE(C8,3,L67)</f>
        <v>41353</v>
      </c>
      <c r="F76" s="121" t="s">
        <v>10</v>
      </c>
      <c r="G76" s="28"/>
    </row>
    <row r="77" spans="4:20" hidden="1">
      <c r="D77" s="120" t="s">
        <v>11</v>
      </c>
      <c r="E77" s="22" t="str">
        <f>S61</f>
        <v/>
      </c>
      <c r="F77" s="121" t="s">
        <v>10</v>
      </c>
      <c r="G77" s="21"/>
    </row>
    <row r="78" spans="4:20" hidden="1">
      <c r="D78" s="223" t="str">
        <f>IF(基本事項!O17="","",基本事項!O17)</f>
        <v/>
      </c>
      <c r="E78" s="228" t="str">
        <f>IF(基本事項!K17="","",基本事項!K17)</f>
        <v/>
      </c>
      <c r="G78" s="32"/>
    </row>
  </sheetData>
  <sheetProtection sheet="1" objects="1" scenarios="1"/>
  <mergeCells count="16">
    <mergeCell ref="AQ7:AS7"/>
    <mergeCell ref="AE10:AJ11"/>
    <mergeCell ref="AE12:AJ13"/>
    <mergeCell ref="AE14:AJ16"/>
    <mergeCell ref="C6:C7"/>
    <mergeCell ref="G6:G7"/>
    <mergeCell ref="I6:K6"/>
    <mergeCell ref="Q6:S6"/>
    <mergeCell ref="Z6:Z7"/>
    <mergeCell ref="AA6:AA7"/>
    <mergeCell ref="AM7:AO7"/>
    <mergeCell ref="AE17:AJ19"/>
    <mergeCell ref="AE20:AJ23"/>
    <mergeCell ref="AE28:AF28"/>
    <mergeCell ref="AG28:AJ28"/>
    <mergeCell ref="AB6:AB7"/>
  </mergeCells>
  <phoneticPr fontId="1"/>
  <conditionalFormatting sqref="G9:G39">
    <cfRule type="expression" dxfId="44" priority="17">
      <formula>WEEKDAY(D9)=1</formula>
    </cfRule>
  </conditionalFormatting>
  <conditionalFormatting sqref="G9:G39">
    <cfRule type="expression" dxfId="43" priority="16">
      <formula>WEEKDAY(D9)=7</formula>
    </cfRule>
  </conditionalFormatting>
  <conditionalFormatting sqref="G9:G39">
    <cfRule type="expression" dxfId="42" priority="15">
      <formula>COUNTIF($E$43:$E$78,D9)=1</formula>
    </cfRule>
  </conditionalFormatting>
  <conditionalFormatting sqref="G9:G39">
    <cfRule type="expression" dxfId="41" priority="13" stopIfTrue="1">
      <formula>COUNTIF($X$49:$X$51,D9)</formula>
    </cfRule>
  </conditionalFormatting>
  <conditionalFormatting sqref="I9:I39 Q9:Q39 K9:K39 S9:S39 AO9:AO39 AS9:AS39 AM9:AM39 AQ9:AQ39">
    <cfRule type="cellIs" dxfId="40" priority="10" operator="equal">
      <formula>""</formula>
    </cfRule>
  </conditionalFormatting>
  <pageMargins left="0.74" right="0.28999999999999998" top="0.75" bottom="0.52" header="0.3" footer="0.3"/>
  <pageSetup paperSize="9" scale="9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14</vt:i4>
      </vt:variant>
    </vt:vector>
  </HeadingPairs>
  <TitlesOfParts>
    <vt:vector size="32" baseType="lpstr">
      <vt:lpstr>memo</vt:lpstr>
      <vt:lpstr>基本事項</vt:lpstr>
      <vt:lpstr>集計</vt:lpstr>
      <vt:lpstr>4月</vt:lpstr>
      <vt:lpstr>5月</vt:lpstr>
      <vt:lpstr>6月</vt:lpstr>
      <vt:lpstr>7月</vt:lpstr>
      <vt:lpstr>8月</vt:lpstr>
      <vt:lpstr>9月</vt:lpstr>
      <vt:lpstr>10月</vt:lpstr>
      <vt:lpstr>11月</vt:lpstr>
      <vt:lpstr>12月</vt:lpstr>
      <vt:lpstr>1月</vt:lpstr>
      <vt:lpstr>2月</vt:lpstr>
      <vt:lpstr>3月</vt:lpstr>
      <vt:lpstr>法律等</vt:lpstr>
      <vt:lpstr>予備</vt:lpstr>
      <vt:lpstr>西暦版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西暦版!Print_Area</vt:lpstr>
      <vt:lpstr>予備!Print_Area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imamurakenji</cp:lastModifiedBy>
  <cp:lastPrinted>2013-08-09T04:48:57Z</cp:lastPrinted>
  <dcterms:created xsi:type="dcterms:W3CDTF">2009-04-10T06:09:05Z</dcterms:created>
  <dcterms:modified xsi:type="dcterms:W3CDTF">2013-08-09T04:57:36Z</dcterms:modified>
</cp:coreProperties>
</file>